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440" windowHeight="14475" tabRatio="904" activeTab="2"/>
  </bookViews>
  <sheets>
    <sheet name="TN Instructions" sheetId="1" r:id="rId1"/>
    <sheet name="Instructions" sheetId="2" r:id="rId2"/>
    <sheet name="Cover" sheetId="3" r:id="rId3"/>
    <sheet name="TN Cover" sheetId="4" r:id="rId4"/>
    <sheet name="Cover B" sheetId="5" r:id="rId5"/>
    <sheet name="TN Cover B" sheetId="6" r:id="rId6"/>
    <sheet name="TN Page 1" sheetId="7" r:id="rId7"/>
    <sheet name="Page 2" sheetId="8" r:id="rId8"/>
    <sheet name="Page 3" sheetId="9" r:id="rId9"/>
    <sheet name="Page 4" sheetId="10" r:id="rId10"/>
    <sheet name="Page 5" sheetId="11" r:id="rId11"/>
    <sheet name="Page 6" sheetId="12" r:id="rId12"/>
    <sheet name="Page 7" sheetId="13" r:id="rId13"/>
    <sheet name="Page 8a &amp; 8b" sheetId="14" r:id="rId14"/>
    <sheet name="Page 9" sheetId="15" r:id="rId15"/>
    <sheet name="Page 10" sheetId="16" r:id="rId16"/>
    <sheet name="Page 11" sheetId="17" r:id="rId17"/>
    <sheet name="TN Page 11" sheetId="18" r:id="rId18"/>
    <sheet name="Page 12" sheetId="19" r:id="rId19"/>
    <sheet name="TN Page 12" sheetId="20" r:id="rId20"/>
    <sheet name="Page 13" sheetId="21" r:id="rId21"/>
    <sheet name="TN Page 13" sheetId="22" r:id="rId22"/>
    <sheet name="Extra" sheetId="23" r:id="rId23"/>
  </sheets>
  <definedNames>
    <definedName name="_xlnm.Print_Area" localSheetId="2">'Cover'!$A$12:$Q$72</definedName>
    <definedName name="_xlnm.Print_Area" localSheetId="4">'Cover B'!$A$10:$L$57</definedName>
    <definedName name="_xlnm.Print_Area" localSheetId="1">'Instructions'!$A$2:$L$34</definedName>
    <definedName name="_xlnm.Print_Area" localSheetId="15">'Page 10'!$A$5:$K$51</definedName>
    <definedName name="_xlnm.Print_Area" localSheetId="16">'Page 11'!$A$5:$K$58</definedName>
    <definedName name="_xlnm.Print_Area" localSheetId="18">'Page 12'!$A$2:$H$44</definedName>
    <definedName name="_xlnm.Print_Area" localSheetId="20">'Page 13'!$A$2:$L$60</definedName>
    <definedName name="_xlnm.Print_Area" localSheetId="7">'Page 2'!$A$10:$M$80</definedName>
    <definedName name="_xlnm.Print_Area" localSheetId="8">'Page 3'!$A$6:$L$56</definedName>
    <definedName name="_xlnm.Print_Area" localSheetId="9">'Page 4'!$A$5:$L$57</definedName>
    <definedName name="_xlnm.Print_Area" localSheetId="10">'Page 5'!$A$5:$K$59</definedName>
    <definedName name="_xlnm.Print_Area" localSheetId="11">'Page 6'!$A$5:$K$59</definedName>
    <definedName name="_xlnm.Print_Area" localSheetId="12">'Page 7'!$A$5:$K$56</definedName>
    <definedName name="_xlnm.Print_Area" localSheetId="13">'Page 8a &amp; 8b'!$A$9:$K$49</definedName>
    <definedName name="_xlnm.Print_Area" localSheetId="14">'Page 9'!$A$5:$K$55</definedName>
    <definedName name="_xlnm.Print_Area" localSheetId="3">'TN Cover'!$A$12:$Q$72</definedName>
    <definedName name="_xlnm.Print_Area" localSheetId="5">'TN Cover B'!$A$10:$L$58</definedName>
    <definedName name="_xlnm.Print_Area" localSheetId="0">'TN Instructions'!$A$2:$L$47</definedName>
    <definedName name="_xlnm.Print_Area" localSheetId="6">'TN Page 1'!$A$4:$L$58</definedName>
    <definedName name="_xlnm.Print_Area" localSheetId="17">'TN Page 11'!$A$8:$K$64</definedName>
    <definedName name="_xlnm.Print_Area" localSheetId="19">'TN Page 12'!$A$4:$H$46</definedName>
    <definedName name="_xlnm.Print_Area" localSheetId="21">'TN Page 13'!$A$2:$L$54</definedName>
    <definedName name="_xlnm.Print_Titles" localSheetId="13">'Page 8a &amp; 8b'!$A:$C</definedName>
  </definedNames>
  <calcPr fullCalcOnLoad="1"/>
</workbook>
</file>

<file path=xl/comments15.xml><?xml version="1.0" encoding="utf-8"?>
<comments xmlns="http://schemas.openxmlformats.org/spreadsheetml/2006/main">
  <authors>
    <author>A satisfied Microsoft Office user</author>
  </authors>
  <commentList>
    <comment ref="K14" authorId="0">
      <text>
        <r>
          <rPr>
            <sz val="8"/>
            <rFont val="Tahoma"/>
            <family val="2"/>
          </rPr>
          <t>Page 5 Table A</t>
        </r>
      </text>
    </comment>
    <comment ref="K15" authorId="0">
      <text>
        <r>
          <rPr>
            <sz val="8"/>
            <rFont val="Tahoma"/>
            <family val="2"/>
          </rPr>
          <t>Page 5 Table B</t>
        </r>
      </text>
    </comment>
    <comment ref="K17" authorId="0">
      <text>
        <r>
          <rPr>
            <sz val="8"/>
            <rFont val="Tahoma"/>
            <family val="2"/>
          </rPr>
          <t>Page 5 Table C</t>
        </r>
      </text>
    </comment>
    <comment ref="K19" authorId="0">
      <text>
        <r>
          <rPr>
            <sz val="8"/>
            <rFont val="Tahoma"/>
            <family val="2"/>
          </rPr>
          <t>Page 6 Table D</t>
        </r>
      </text>
    </comment>
    <comment ref="K27" authorId="0">
      <text>
        <r>
          <rPr>
            <sz val="8"/>
            <rFont val="Tahoma"/>
            <family val="2"/>
          </rPr>
          <t>Page 6 Table E</t>
        </r>
      </text>
    </comment>
    <comment ref="K29" authorId="0">
      <text>
        <r>
          <rPr>
            <sz val="8"/>
            <rFont val="Tahoma"/>
            <family val="2"/>
          </rPr>
          <t>Page 6 Table F</t>
        </r>
      </text>
    </comment>
    <comment ref="K31" authorId="0">
      <text>
        <r>
          <rPr>
            <sz val="8"/>
            <rFont val="Tahoma"/>
            <family val="2"/>
          </rPr>
          <t>Page 7 Table G</t>
        </r>
      </text>
    </comment>
    <comment ref="K32" authorId="0">
      <text>
        <r>
          <rPr>
            <sz val="8"/>
            <rFont val="Tahoma"/>
            <family val="2"/>
          </rPr>
          <t xml:space="preserve">Page 7 Table H
</t>
        </r>
      </text>
    </comment>
    <comment ref="K34" authorId="0">
      <text>
        <r>
          <rPr>
            <sz val="8"/>
            <rFont val="Tahoma"/>
            <family val="2"/>
          </rPr>
          <t>Page 7 Table I</t>
        </r>
      </text>
    </comment>
  </commentList>
</comments>
</file>

<file path=xl/comments5.xml><?xml version="1.0" encoding="utf-8"?>
<comments xmlns="http://schemas.openxmlformats.org/spreadsheetml/2006/main">
  <authors>
    <author>A satisfied Microsoft Office user</author>
  </authors>
  <commentList>
    <comment ref="L23" authorId="0">
      <text>
        <r>
          <rPr>
            <sz val="8"/>
            <rFont val="Tahoma"/>
            <family val="2"/>
          </rPr>
          <t>Must be 3 Years &amp;/or 540 Hours
or All the Ag Ed Offered or 
Two Years Secondary and 1 year post-secondary to qualify.</t>
        </r>
      </text>
    </comment>
  </commentList>
</comments>
</file>

<file path=xl/comments8.xml><?xml version="1.0" encoding="utf-8"?>
<comments xmlns="http://schemas.openxmlformats.org/spreadsheetml/2006/main">
  <authors>
    <author>A satisfied Microsoft Office user</author>
  </authors>
  <commentList>
    <comment ref="B17" authorId="0">
      <text>
        <r>
          <rPr>
            <sz val="8"/>
            <rFont val="Tahoma"/>
            <family val="2"/>
          </rPr>
          <t>Indicate MO/DAY/YR
ie 9/01/00</t>
        </r>
      </text>
    </comment>
    <comment ref="C19" authorId="0">
      <text>
        <r>
          <rPr>
            <sz val="8"/>
            <rFont val="Tahoma"/>
            <family val="2"/>
          </rPr>
          <t xml:space="preserve">Indicate Year
</t>
        </r>
      </text>
    </comment>
  </commentList>
</comments>
</file>

<file path=xl/comments9.xml><?xml version="1.0" encoding="utf-8"?>
<comments xmlns="http://schemas.openxmlformats.org/spreadsheetml/2006/main">
  <authors>
    <author>A satisfied Microsoft Office user</author>
  </authors>
  <commentList>
    <comment ref="B14" authorId="0">
      <text>
        <r>
          <rPr>
            <sz val="8"/>
            <rFont val="Tahoma"/>
            <family val="2"/>
          </rPr>
          <t>Enter Date on Page 2</t>
        </r>
      </text>
    </comment>
    <comment ref="B17" authorId="0">
      <text>
        <r>
          <rPr>
            <sz val="8"/>
            <rFont val="Tahoma"/>
            <family val="2"/>
          </rPr>
          <t xml:space="preserve">Enter Year on Page 2
</t>
        </r>
      </text>
    </comment>
  </commentList>
</comments>
</file>

<file path=xl/sharedStrings.xml><?xml version="1.0" encoding="utf-8"?>
<sst xmlns="http://schemas.openxmlformats.org/spreadsheetml/2006/main" count="1650" uniqueCount="827">
  <si>
    <t xml:space="preserve">Candidate has completed at minnimum of 2 community service activities for a total of at least 25 hours. </t>
  </si>
  <si>
    <t>2000</t>
  </si>
  <si>
    <t>In general, you are allowed to attached one 'extra' page with supplemental information about your projects.</t>
  </si>
  <si>
    <t xml:space="preserve">Ideas include a photo collage, a special description of your projects, etc. </t>
  </si>
  <si>
    <t>If you had additional activities on Page 12 that did not fit in the allowed space, they will be listed below.</t>
  </si>
  <si>
    <t>Activity</t>
  </si>
  <si>
    <t>Area</t>
  </si>
  <si>
    <t>MultiState</t>
  </si>
  <si>
    <t>Has the candidate been an active continuous FFA member for at</t>
  </si>
  <si>
    <t>least 24 months in a three or four year agricultural education program?</t>
  </si>
  <si>
    <t>For more information contact your local FFA advisor or State FFA staff (615) 532-2847.</t>
  </si>
  <si>
    <t>The only additional information that needs to be provided is questions 16 -19 on the TN Cover B</t>
  </si>
  <si>
    <t>All Checklist items on TN Page 13 must indicate "MET" or "YES" must be circled to qualify for</t>
  </si>
  <si>
    <r>
      <t>Note:</t>
    </r>
    <r>
      <rPr>
        <sz val="10"/>
        <rFont val="Arial"/>
        <family val="0"/>
      </rPr>
      <t xml:space="preserve"> Most states require the submission of an SAE agreement with the American Degree application.</t>
    </r>
  </si>
  <si>
    <t>TN Cover B, Line 20.</t>
  </si>
  <si>
    <t>administrator, TN Cover.</t>
  </si>
  <si>
    <t>INSTRUCTIONS</t>
  </si>
  <si>
    <t>READ THIS FIRST!!</t>
  </si>
  <si>
    <t>1.</t>
  </si>
  <si>
    <t>Read this entire page of instructions before you begin.</t>
  </si>
  <si>
    <t>2.</t>
  </si>
  <si>
    <t>3.</t>
  </si>
  <si>
    <t>4.</t>
  </si>
  <si>
    <t xml:space="preserve">DO NOT CUT and PASTE information from one cell to another, it will corrupt </t>
  </si>
  <si>
    <t>the template!</t>
  </si>
  <si>
    <t>5.</t>
  </si>
  <si>
    <t>Begin with the Cover page and complete pages in numerical order.</t>
  </si>
  <si>
    <t>6.</t>
  </si>
  <si>
    <t>You must enter your beginning date and year on page 2.</t>
  </si>
  <si>
    <t>7.</t>
  </si>
  <si>
    <r>
      <t xml:space="preserve">You must use only whole numbers.  </t>
    </r>
    <r>
      <rPr>
        <b/>
        <sz val="12"/>
        <rFont val="Arial"/>
        <family val="2"/>
      </rPr>
      <t xml:space="preserve">NO DECIMALS!!  </t>
    </r>
    <r>
      <rPr>
        <sz val="12"/>
        <rFont val="Arial"/>
        <family val="2"/>
      </rPr>
      <t>(Decimals will cause math check errors.)</t>
    </r>
  </si>
  <si>
    <t>8.</t>
  </si>
  <si>
    <r>
      <t xml:space="preserve">You </t>
    </r>
    <r>
      <rPr>
        <b/>
        <u val="single"/>
        <sz val="12"/>
        <rFont val="Arial"/>
        <family val="2"/>
      </rPr>
      <t>MUST</t>
    </r>
    <r>
      <rPr>
        <b/>
        <sz val="12"/>
        <rFont val="Arial"/>
        <family val="2"/>
      </rPr>
      <t xml:space="preserve"> </t>
    </r>
    <r>
      <rPr>
        <sz val="12"/>
        <rFont val="Arial"/>
        <family val="2"/>
      </rPr>
      <t>place an "X" above your last record year on page 8a or 8b before you enter values.</t>
    </r>
  </si>
  <si>
    <t>9.</t>
  </si>
  <si>
    <t>Passing your cursor over the red dot or corner in a cell will open a helpful hint message.</t>
  </si>
  <si>
    <t>10.</t>
  </si>
  <si>
    <t>All Checklist items on Page 14 must indicate "MET" or "YES" must be circled to qualify.</t>
  </si>
  <si>
    <t xml:space="preserve"> </t>
  </si>
  <si>
    <t>CHAPTER #:</t>
  </si>
  <si>
    <t>AR</t>
  </si>
  <si>
    <t>ARKANSAS</t>
  </si>
  <si>
    <t xml:space="preserve">STATE:        </t>
  </si>
  <si>
    <t>AL</t>
  </si>
  <si>
    <t>ALABAMA</t>
  </si>
  <si>
    <t>Member ID #</t>
  </si>
  <si>
    <t>AZ</t>
  </si>
  <si>
    <t>ARIZONA</t>
  </si>
  <si>
    <t>AK</t>
  </si>
  <si>
    <t>ALASKA</t>
  </si>
  <si>
    <t>CA</t>
  </si>
  <si>
    <t>CALIFORNIA</t>
  </si>
  <si>
    <t>CT</t>
  </si>
  <si>
    <t>CONNECTICUT</t>
  </si>
  <si>
    <t>CO</t>
  </si>
  <si>
    <t>COLORADO</t>
  </si>
  <si>
    <t>DC</t>
  </si>
  <si>
    <t>DISTRICT OF COLUMBIA</t>
  </si>
  <si>
    <t>DE</t>
  </si>
  <si>
    <t>DELAWARE</t>
  </si>
  <si>
    <t>FL</t>
  </si>
  <si>
    <t>FLORIDA</t>
  </si>
  <si>
    <t>GA</t>
  </si>
  <si>
    <t>GEORGIA</t>
  </si>
  <si>
    <t>Male</t>
  </si>
  <si>
    <t>Female</t>
  </si>
  <si>
    <t>GU</t>
  </si>
  <si>
    <t>GUAM</t>
  </si>
  <si>
    <t>HI</t>
  </si>
  <si>
    <t>HAWAII</t>
  </si>
  <si>
    <t>City:</t>
  </si>
  <si>
    <t>State:</t>
  </si>
  <si>
    <t>Zip:</t>
  </si>
  <si>
    <t>IA</t>
  </si>
  <si>
    <t>IOWA</t>
  </si>
  <si>
    <t>ID</t>
  </si>
  <si>
    <t>IDAHO</t>
  </si>
  <si>
    <t>IL</t>
  </si>
  <si>
    <t>ILLINOIS</t>
  </si>
  <si>
    <t>a. Father:</t>
  </si>
  <si>
    <t>IN</t>
  </si>
  <si>
    <t>INDIANA</t>
  </si>
  <si>
    <t>b. Mother:</t>
  </si>
  <si>
    <t>KY</t>
  </si>
  <si>
    <t>KENTUCKY</t>
  </si>
  <si>
    <t>KS</t>
  </si>
  <si>
    <t>KANSAS</t>
  </si>
  <si>
    <t>LA</t>
  </si>
  <si>
    <t>LOUISIANA</t>
  </si>
  <si>
    <t>MA</t>
  </si>
  <si>
    <t>MASSACHUSETTS</t>
  </si>
  <si>
    <t>School City:</t>
  </si>
  <si>
    <t>School Zip:</t>
  </si>
  <si>
    <t>MD</t>
  </si>
  <si>
    <t>MARYLAND</t>
  </si>
  <si>
    <t>ME</t>
  </si>
  <si>
    <t>MAINE</t>
  </si>
  <si>
    <t>MI</t>
  </si>
  <si>
    <t>MICHIGAN</t>
  </si>
  <si>
    <t>MN</t>
  </si>
  <si>
    <t>MINNESOTA</t>
  </si>
  <si>
    <t>MO</t>
  </si>
  <si>
    <t>MISSOURI</t>
  </si>
  <si>
    <t>MS</t>
  </si>
  <si>
    <t>MISSISSIPPI</t>
  </si>
  <si>
    <t>MT</t>
  </si>
  <si>
    <t>MONTANA</t>
  </si>
  <si>
    <t>and</t>
  </si>
  <si>
    <t>NC</t>
  </si>
  <si>
    <t>NORTH CAROLINA</t>
  </si>
  <si>
    <t>(Years)</t>
  </si>
  <si>
    <t>(Hours)</t>
  </si>
  <si>
    <t>ND</t>
  </si>
  <si>
    <t>NORTH DAKOTA</t>
  </si>
  <si>
    <t>or</t>
  </si>
  <si>
    <t>NE</t>
  </si>
  <si>
    <t>NEBRASKA</t>
  </si>
  <si>
    <t>(Semesters)</t>
  </si>
  <si>
    <t>(Quarters)</t>
  </si>
  <si>
    <t>NH</t>
  </si>
  <si>
    <t>NEW HAMPSHIRE</t>
  </si>
  <si>
    <t>NJ</t>
  </si>
  <si>
    <t>NEW JERSEY</t>
  </si>
  <si>
    <t>NM</t>
  </si>
  <si>
    <t>NEW MEXICO</t>
  </si>
  <si>
    <t>School Attended:</t>
  </si>
  <si>
    <t>NV</t>
  </si>
  <si>
    <t>NEVADA</t>
  </si>
  <si>
    <t>NY</t>
  </si>
  <si>
    <t>NEW YORK</t>
  </si>
  <si>
    <t>OH</t>
  </si>
  <si>
    <t>OHIO</t>
  </si>
  <si>
    <t>OK</t>
  </si>
  <si>
    <t>OKLAHOMA</t>
  </si>
  <si>
    <t>OR</t>
  </si>
  <si>
    <t>OREGON</t>
  </si>
  <si>
    <t>PA</t>
  </si>
  <si>
    <t>PENNSYLVANIA</t>
  </si>
  <si>
    <t>PR</t>
  </si>
  <si>
    <t>PUERTO RICO</t>
  </si>
  <si>
    <t>RI</t>
  </si>
  <si>
    <t>RHODE ISLAND</t>
  </si>
  <si>
    <t>American Star Farmer</t>
  </si>
  <si>
    <t>American Star in Agribusiness</t>
  </si>
  <si>
    <t>SC</t>
  </si>
  <si>
    <t>SOUTH CAROLINA</t>
  </si>
  <si>
    <t>American Star in Agricultural Placement</t>
  </si>
  <si>
    <t>American Star in Agriscience</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</si>
  <si>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</si>
  <si>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</si>
  <si>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</si>
  <si>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</si>
  <si>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</si>
  <si>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</si>
  <si>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</si>
  <si>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</si>
  <si>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</si>
  <si>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</si>
  <si>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</si>
  <si>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</si>
  <si>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</si>
  <si>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</si>
  <si>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</si>
  <si>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</si>
  <si>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</si>
  <si>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</si>
  <si>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</si>
  <si>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</si>
  <si>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</si>
  <si>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</si>
  <si>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MARIANA ISLANDS</t>
  </si>
  <si>
    <t>I.  Candidate's Supervised Agricultural Experience Program</t>
  </si>
  <si>
    <t xml:space="preserve">    A. Supervised Agricultural Experience Program by Year:</t>
  </si>
  <si>
    <t>(candidate's share only)</t>
  </si>
  <si>
    <t>Year</t>
  </si>
  <si>
    <t>Entrepreneurship, Placement, and/or other SAE Description</t>
  </si>
  <si>
    <t xml:space="preserve">(Enterprise, Description, Size, Title, Site, Hours, etc.) </t>
  </si>
  <si>
    <t>1st Year</t>
  </si>
  <si>
    <t>(Mo/Day/Yr)</t>
  </si>
  <si>
    <t>to</t>
  </si>
  <si>
    <t>Dec. 31</t>
  </si>
  <si>
    <t>(Year)</t>
  </si>
  <si>
    <t>2nd Year</t>
  </si>
  <si>
    <t xml:space="preserve">Jan. 1 </t>
  </si>
  <si>
    <t>3rd Year</t>
  </si>
  <si>
    <t>Jan. 1</t>
  </si>
  <si>
    <t>4th Year</t>
  </si>
  <si>
    <t>5th Year</t>
  </si>
  <si>
    <t>6th Year</t>
  </si>
  <si>
    <t>7th Year</t>
  </si>
  <si>
    <t>8th Year</t>
  </si>
  <si>
    <t>II. Income, Expense and Hours Summary of Supervised Agricultural Experience Program</t>
  </si>
  <si>
    <t xml:space="preserve">    of Candidate:</t>
  </si>
  <si>
    <t>(Do not include ownership/entrepreneurship SAE in this section):</t>
  </si>
  <si>
    <t>Job Title</t>
  </si>
  <si>
    <t>Total Hours Worked</t>
  </si>
  <si>
    <r>
      <t>*</t>
    </r>
    <r>
      <rPr>
        <sz val="10"/>
        <rFont val="Arial"/>
        <family val="0"/>
      </rPr>
      <t xml:space="preserve"> Gross</t>
    </r>
  </si>
  <si>
    <t>** Total</t>
  </si>
  <si>
    <t>Net</t>
  </si>
  <si>
    <t>Type of Work</t>
  </si>
  <si>
    <t>Unpaid</t>
  </si>
  <si>
    <t>Paid</t>
  </si>
  <si>
    <t xml:space="preserve">Total </t>
  </si>
  <si>
    <t>Earnings</t>
  </si>
  <si>
    <t>Expenditures</t>
  </si>
  <si>
    <t>and/or Other SAE Description</t>
  </si>
  <si>
    <t>(A)</t>
  </si>
  <si>
    <t>(B)</t>
  </si>
  <si>
    <t>(A + B)</t>
  </si>
  <si>
    <t>(C)</t>
  </si>
  <si>
    <t>(D)</t>
  </si>
  <si>
    <t>(C - D)</t>
  </si>
  <si>
    <t xml:space="preserve"> Dec. 31</t>
  </si>
  <si>
    <r>
      <t>TOTAL 1</t>
    </r>
    <r>
      <rPr>
        <b/>
        <vertAlign val="superscript"/>
        <sz val="12"/>
        <rFont val="Arial"/>
        <family val="2"/>
      </rPr>
      <t>st</t>
    </r>
    <r>
      <rPr>
        <b/>
        <sz val="12"/>
        <rFont val="Arial"/>
        <family val="2"/>
      </rPr>
      <t xml:space="preserve"> YEAR</t>
    </r>
  </si>
  <si>
    <t>XXXXXXXXXXXXXXXXXXX</t>
  </si>
  <si>
    <r>
      <t>TOTAL 2</t>
    </r>
    <r>
      <rPr>
        <b/>
        <vertAlign val="superscript"/>
        <sz val="12"/>
        <rFont val="Arial"/>
        <family val="2"/>
      </rPr>
      <t>nd</t>
    </r>
    <r>
      <rPr>
        <b/>
        <sz val="12"/>
        <rFont val="Arial"/>
        <family val="2"/>
      </rPr>
      <t xml:space="preserve"> YEAR</t>
    </r>
  </si>
  <si>
    <r>
      <t>TOTAL 3</t>
    </r>
    <r>
      <rPr>
        <b/>
        <vertAlign val="superscript"/>
        <sz val="12"/>
        <rFont val="Arial"/>
        <family val="2"/>
      </rPr>
      <t>rd</t>
    </r>
    <r>
      <rPr>
        <b/>
        <sz val="12"/>
        <rFont val="Arial"/>
        <family val="2"/>
      </rPr>
      <t xml:space="preserve"> YEAR</t>
    </r>
  </si>
  <si>
    <r>
      <t>TOTAL 4</t>
    </r>
    <r>
      <rPr>
        <b/>
        <vertAlign val="superscript"/>
        <sz val="12"/>
        <rFont val="Arial"/>
        <family val="2"/>
      </rPr>
      <t>th</t>
    </r>
    <r>
      <rPr>
        <b/>
        <sz val="12"/>
        <rFont val="Arial"/>
        <family val="2"/>
      </rPr>
      <t xml:space="preserve"> YEAR</t>
    </r>
  </si>
  <si>
    <t>* Gross Earnings is the total earned prior to any deductions or expenses.</t>
  </si>
  <si>
    <t>** Expenditures that are a requirement for your placement, directed laboratory or research/</t>
  </si>
  <si>
    <t xml:space="preserve">   experimentation SAE.  (Do not include taxes or FICA, taxes go on Page 11, line 22e)</t>
  </si>
  <si>
    <t>(CONTINUED)</t>
  </si>
  <si>
    <t>* Gross</t>
  </si>
  <si>
    <r>
      <t>TOTAL 5</t>
    </r>
    <r>
      <rPr>
        <b/>
        <vertAlign val="superscript"/>
        <sz val="12"/>
        <rFont val="Arial"/>
        <family val="2"/>
      </rPr>
      <t>th</t>
    </r>
    <r>
      <rPr>
        <b/>
        <sz val="12"/>
        <rFont val="Arial"/>
        <family val="2"/>
      </rPr>
      <t xml:space="preserve"> YEAR</t>
    </r>
  </si>
  <si>
    <r>
      <t>TOTAL 6</t>
    </r>
    <r>
      <rPr>
        <b/>
        <vertAlign val="superscript"/>
        <sz val="12"/>
        <rFont val="Arial"/>
        <family val="2"/>
      </rPr>
      <t>th</t>
    </r>
    <r>
      <rPr>
        <b/>
        <sz val="12"/>
        <rFont val="Arial"/>
        <family val="2"/>
      </rPr>
      <t xml:space="preserve"> YEAR</t>
    </r>
  </si>
  <si>
    <r>
      <t>TOTAL 7</t>
    </r>
    <r>
      <rPr>
        <b/>
        <vertAlign val="superscript"/>
        <sz val="12"/>
        <rFont val="Arial"/>
        <family val="2"/>
      </rPr>
      <t>th</t>
    </r>
    <r>
      <rPr>
        <b/>
        <sz val="12"/>
        <rFont val="Arial"/>
        <family val="2"/>
      </rPr>
      <t xml:space="preserve"> YEAR</t>
    </r>
  </si>
  <si>
    <r>
      <t>TOTAL 8</t>
    </r>
    <r>
      <rPr>
        <b/>
        <vertAlign val="superscript"/>
        <sz val="12"/>
        <rFont val="Arial"/>
        <family val="2"/>
      </rPr>
      <t>th</t>
    </r>
    <r>
      <rPr>
        <b/>
        <sz val="12"/>
        <rFont val="Arial"/>
        <family val="2"/>
      </rPr>
      <t xml:space="preserve"> YEAR</t>
    </r>
  </si>
  <si>
    <r>
      <t xml:space="preserve">GRAND TOTALS </t>
    </r>
    <r>
      <rPr>
        <b/>
        <sz val="8"/>
        <rFont val="Arial"/>
        <family val="2"/>
      </rPr>
      <t>Year (1+2+3+4+5+6+7+8)</t>
    </r>
  </si>
  <si>
    <t>Year 1</t>
  </si>
  <si>
    <t>Year 2</t>
  </si>
  <si>
    <t>Year 3</t>
  </si>
  <si>
    <t>Year 4</t>
  </si>
  <si>
    <t>Year 5</t>
  </si>
  <si>
    <t>Year 6</t>
  </si>
  <si>
    <t>Year 7</t>
  </si>
  <si>
    <t>Year 8</t>
  </si>
  <si>
    <t>III. Candidate's Inventory Statement</t>
  </si>
  <si>
    <r>
      <t xml:space="preserve">* Inventories A, B, C, and D identified below, are </t>
    </r>
    <r>
      <rPr>
        <b/>
        <u val="single"/>
        <sz val="11"/>
        <rFont val="Arial"/>
        <family val="2"/>
      </rPr>
      <t>CURRENT/OPERATING</t>
    </r>
    <r>
      <rPr>
        <sz val="11"/>
        <rFont val="Arial"/>
        <family val="2"/>
      </rPr>
      <t xml:space="preserve"> Assets </t>
    </r>
    <r>
      <rPr>
        <b/>
        <u val="single"/>
        <sz val="11"/>
        <rFont val="Arial"/>
        <family val="2"/>
      </rPr>
      <t>ONLY</t>
    </r>
    <r>
      <rPr>
        <sz val="11"/>
        <rFont val="Arial"/>
        <family val="2"/>
      </rPr>
      <t>.</t>
    </r>
  </si>
  <si>
    <t>A. Candidate's investment in harvested and growing crops:</t>
  </si>
  <si>
    <t>Description</t>
  </si>
  <si>
    <t>Quantity</t>
  </si>
  <si>
    <t>Value</t>
  </si>
  <si>
    <t>TOTAL</t>
  </si>
  <si>
    <t xml:space="preserve">  - AUTOMATICALLY TRANSFERS TO PAGE 9</t>
  </si>
  <si>
    <t xml:space="preserve">                      (Transfers to Page 9, Line 1. d. 1.)</t>
  </si>
  <si>
    <t>B. Candidate's investment in feed, seed, fertilizer, chemicals, supplies, prepaid</t>
  </si>
  <si>
    <t xml:space="preserve">     expenses, and other current assets:</t>
  </si>
  <si>
    <t xml:space="preserve">                      (Transfers to Page 9, Line 1. d. 2.)</t>
  </si>
  <si>
    <t>C. Candidate's investment in merchandise, crops and livestock purchases for resale:</t>
  </si>
  <si>
    <t xml:space="preserve">                      (Transfers to Page 9, Line 1. d. 3.)</t>
  </si>
  <si>
    <t>III. Candidate's Inventory Statement (continued)</t>
  </si>
  <si>
    <t>D.  Candidate's investment in raised market livestock and poultry:</t>
  </si>
  <si>
    <t xml:space="preserve">   - AUTOMATICLLY TRANSFERS TO PAGE 9</t>
  </si>
  <si>
    <t xml:space="preserve">                                      (Transfers to Page 9, Line 1. d. 4.)</t>
  </si>
  <si>
    <r>
      <t xml:space="preserve">( Inventories E, and F below are </t>
    </r>
    <r>
      <rPr>
        <b/>
        <u val="single"/>
        <sz val="12"/>
        <rFont val="Arial"/>
        <family val="2"/>
      </rPr>
      <t>NON-CURRENT/CAPITAL ASSETS ONLY</t>
    </r>
    <r>
      <rPr>
        <b/>
        <sz val="12"/>
        <rFont val="Arial"/>
        <family val="2"/>
      </rPr>
      <t>.)</t>
    </r>
  </si>
  <si>
    <t>E.  Candidate's investment in non-depreciable draft, pleasure, or breeding livestock</t>
  </si>
  <si>
    <t xml:space="preserve">      and poultry:</t>
  </si>
  <si>
    <t xml:space="preserve">                                      (Transfers to Page 9, Line 2. a. 1.)</t>
  </si>
  <si>
    <t>F.  Candidate's investment in depreciable draft, pleasure or breeding livestock:</t>
  </si>
  <si>
    <t>Acquisition Cost</t>
  </si>
  <si>
    <t>Depreciation</t>
  </si>
  <si>
    <t>Balance</t>
  </si>
  <si>
    <t>Claimed to Date (B)</t>
  </si>
  <si>
    <t>(A minus B)</t>
  </si>
  <si>
    <t xml:space="preserve">                                      (Transfers to Page 9, Line 2. a. 2.)</t>
  </si>
  <si>
    <r>
      <t xml:space="preserve">( Inventories G, H, and I below are </t>
    </r>
    <r>
      <rPr>
        <b/>
        <u val="single"/>
        <sz val="12"/>
        <rFont val="Arial"/>
        <family val="2"/>
      </rPr>
      <t>NON-CURRENT/CAPITAL ASSETS ONLY</t>
    </r>
    <r>
      <rPr>
        <b/>
        <sz val="12"/>
        <rFont val="Arial"/>
        <family val="2"/>
      </rPr>
      <t>.)</t>
    </r>
  </si>
  <si>
    <t>G.  Candidate's investment in machinery, equipment, and fixtures:</t>
  </si>
  <si>
    <t>Acquisition</t>
  </si>
  <si>
    <t>Cost (A)</t>
  </si>
  <si>
    <t xml:space="preserve">   - AUTOMATICALLY TREANSFERS TO PAGE 9</t>
  </si>
  <si>
    <t xml:space="preserve">                                      (Transfers to Page 9, Line 2. a. 3.)</t>
  </si>
  <si>
    <t>H.  Candidate's investment in depreciable land improvements, buildings, and fences:</t>
  </si>
  <si>
    <t xml:space="preserve">                                      (Transfers to Page 9, Line 2. a. 4.)</t>
  </si>
  <si>
    <t>I.  Candidate's investment in land:</t>
  </si>
  <si>
    <t xml:space="preserve">                                      (Transfers to Page 9, Line 2. a. 5.)</t>
  </si>
  <si>
    <t>Place a X in a cell to the right above your last year!</t>
  </si>
  <si>
    <t>IV. Income and Expense Summary</t>
  </si>
  <si>
    <t>(continued)</t>
  </si>
  <si>
    <t>1st - PLACE AN "X" IN THE CELL ABOVE YOUR LAST YEAR OF RECORDS!</t>
  </si>
  <si>
    <t xml:space="preserve">    of Entrepreneurship Supervised</t>
  </si>
  <si>
    <t xml:space="preserve">    Agricultural Experience Program</t>
  </si>
  <si>
    <t>ERROR! - "X" Missing, Two X's or Wrong Year!</t>
  </si>
  <si>
    <t>1. Current/Operating Income</t>
  </si>
  <si>
    <t>a.</t>
  </si>
  <si>
    <t xml:space="preserve">Closing Current/ Operating Inventory </t>
  </si>
  <si>
    <t>K6</t>
  </si>
  <si>
    <t>b.</t>
  </si>
  <si>
    <t>Beginning Current/ Operating Inventory</t>
  </si>
  <si>
    <t>J6</t>
  </si>
  <si>
    <t>c.</t>
  </si>
  <si>
    <t>Change in Current/ Operating Inventory (a minus b)</t>
  </si>
  <si>
    <t>I6</t>
  </si>
  <si>
    <t>d.</t>
  </si>
  <si>
    <t>Cash Sales</t>
  </si>
  <si>
    <t>H6</t>
  </si>
  <si>
    <t>e.</t>
  </si>
  <si>
    <t>Value of Products Used at Home</t>
  </si>
  <si>
    <t>G6</t>
  </si>
  <si>
    <t>f.</t>
  </si>
  <si>
    <t>Value of Production Transferred or Bartered</t>
  </si>
  <si>
    <t>F6</t>
  </si>
  <si>
    <t>g.</t>
  </si>
  <si>
    <t>Value of Ag Labor Exchanged for Non-Cash Operating Expenses</t>
  </si>
  <si>
    <t>E6</t>
  </si>
  <si>
    <t>h.</t>
  </si>
  <si>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</si>
  <si>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</si>
  <si>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</si>
  <si>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</si>
  <si>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</si>
  <si>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</si>
  <si>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</si>
  <si>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t>3. Net Current/Operating Income</t>
  </si>
  <si>
    <t>( 1h minus 2f )</t>
  </si>
  <si>
    <t>4. Non-Current/Capital Transactions</t>
  </si>
  <si>
    <t>Closing Non-Current/Capital Inventory</t>
  </si>
  <si>
    <t>Non-Current/Capital Sales</t>
  </si>
  <si>
    <t>Beginning Non-Current/Capital Inventory</t>
  </si>
  <si>
    <t>Non-Current/Capital Purchases</t>
  </si>
  <si>
    <t>Net Capital Transactions (a+b minus c minus d)</t>
  </si>
  <si>
    <t>A</t>
  </si>
  <si>
    <t>B</t>
  </si>
  <si>
    <t>C</t>
  </si>
  <si>
    <t>D</t>
  </si>
  <si>
    <t>E</t>
  </si>
  <si>
    <t>F</t>
  </si>
  <si>
    <t>G</t>
  </si>
  <si>
    <t>H</t>
  </si>
  <si>
    <t>5. RETURN TO CAPITAL LABOR</t>
  </si>
  <si>
    <t>&amp; MANAGEMENT   (3 + 4e)</t>
  </si>
  <si>
    <t>6. TOTAL RETURN TO CAPITAL</t>
  </si>
  <si>
    <t>XXXXXXX</t>
  </si>
  <si>
    <t>LABOR &amp; MANAGEMENT</t>
  </si>
  <si>
    <t>(Years 1- 4)</t>
  </si>
  <si>
    <t>(5A+5B+5C+5D+5E+5F+5G+5H)</t>
  </si>
  <si>
    <t>(5A+5B+5C+5D ONLY)</t>
  </si>
  <si>
    <t>Page 8a</t>
  </si>
  <si>
    <t>Page 8b</t>
  </si>
  <si>
    <t>V. Candidate's Financial Balance Sheet Statement</t>
  </si>
  <si>
    <t>A. Assets:</t>
  </si>
  <si>
    <t>Assets</t>
  </si>
  <si>
    <t>Beginning Value on Date   Entered Ag (A)</t>
  </si>
  <si>
    <t>Ending Value at End Of Last Complete Record Year (B)</t>
  </si>
  <si>
    <t>CURRENT/OPERATING ASSETS</t>
  </si>
  <si>
    <t>a. Cash on-hand, checking and savings</t>
  </si>
  <si>
    <t>b. Cash value --bonds, stocks, life insurance</t>
  </si>
  <si>
    <t>c. Notes &amp; accounts receivable</t>
  </si>
  <si>
    <t>d. Current/Operating Inventory</t>
  </si>
  <si>
    <t>Candidates investment in harvesting and growing crops.</t>
  </si>
  <si>
    <t xml:space="preserve">Candidates investment in feed, seed, fertilizer, chemical, supplies,  </t>
  </si>
  <si>
    <t>prepaid expenses, and other current/operating assets.</t>
  </si>
  <si>
    <t>Candidate's investment in merchandise, crops, and livestock purchased</t>
  </si>
  <si>
    <t>for resale.</t>
  </si>
  <si>
    <t>Candidate's investment in raised market livestock &amp; poultry.</t>
  </si>
  <si>
    <t xml:space="preserve">    other current assets</t>
  </si>
  <si>
    <t>Total Current/Operating Inventory</t>
  </si>
  <si>
    <t>(Add d1 through d4)</t>
  </si>
  <si>
    <t>e. Subtotal-productively invested current/operating assets</t>
  </si>
  <si>
    <t>(1a+1b+1c+1d5)</t>
  </si>
  <si>
    <t>Non-productively invested personal assets</t>
  </si>
  <si>
    <t>Total current/operating assets</t>
  </si>
  <si>
    <t>( e+f )</t>
  </si>
  <si>
    <t>NON-CURRENT/CAPITAL ASSETS:</t>
  </si>
  <si>
    <t>Non-current/capital inventory</t>
  </si>
  <si>
    <t>Candidate's investment in non-depreciable draft, pleasure and breeding</t>
  </si>
  <si>
    <t>livestock and poultry.</t>
  </si>
  <si>
    <t>Candidate's investment in depreciable, draft, pleasure, and breeding</t>
  </si>
  <si>
    <t>livestock.</t>
  </si>
  <si>
    <t>Candidate's investment in machinery, equipment and fixtures.</t>
  </si>
  <si>
    <t>Candidate's investment in depreciable land improvements, building and</t>
  </si>
  <si>
    <t>fences.</t>
  </si>
  <si>
    <t>Candidate's investment in land.</t>
  </si>
  <si>
    <t>Subtotal-productively invested non-current/capital assets</t>
  </si>
  <si>
    <t>Non-productively invested personal non-current/capital assets.</t>
  </si>
  <si>
    <t>Total non-current/capital assets</t>
  </si>
  <si>
    <t xml:space="preserve">( 2a Line 6 + 2b) </t>
  </si>
  <si>
    <t>TOTAL PRODUCTIVELY INVESTED ASSETS</t>
  </si>
  <si>
    <t xml:space="preserve">( 1e + 2a Line 6) </t>
  </si>
  <si>
    <t>TOTAL NON-PRODUCTIVELY INVESTED ASSETS</t>
  </si>
  <si>
    <t xml:space="preserve">( 1f + 2b) </t>
  </si>
  <si>
    <t>TOTAL ASSETS</t>
  </si>
  <si>
    <t xml:space="preserve">( 3 + 4) </t>
  </si>
  <si>
    <t>Candidate's total beginning current operating inventory on Page 8a, line 1b for the first year covered by the</t>
  </si>
  <si>
    <t>application, matches page 9, line 1d5, Total Beginning Value on Date Entered Ag Column (A).</t>
  </si>
  <si>
    <t xml:space="preserve">Candidate's total ending current operating inventory on Page 8a or 8b, line 1a for the last year covered by the </t>
  </si>
  <si>
    <t>application, matches page 9, line 1d5, Total Ending Value at the time of Application Column (B).</t>
  </si>
  <si>
    <t>Beginning non-current/capital inventory as recorded on Page 8a, line 4c, for the first year covered by the application = the</t>
  </si>
  <si>
    <t>the total non-current/capital assets reported on Page 9, Line 2a6 for the Beginning Value on Date Entered Ag Column (A).</t>
  </si>
  <si>
    <t>Closing non-current/capital inventory as recorded on Page 8a or 8b, Line 4a, for the last year covered by the application</t>
  </si>
  <si>
    <t>= the total capital assets reported on Page 9, Line 2a6., ending value at the end of the last complete record year Column (B)</t>
  </si>
  <si>
    <r>
      <t xml:space="preserve">V. Candidate's Financial Balance Sheet Statement </t>
    </r>
    <r>
      <rPr>
        <sz val="11"/>
        <rFont val="Arial"/>
        <family val="2"/>
      </rPr>
      <t>(continued)</t>
    </r>
  </si>
  <si>
    <t xml:space="preserve">         (candidate's share only)</t>
  </si>
  <si>
    <t>B. Liabilities &amp; Equity</t>
  </si>
  <si>
    <t>Liabilities &amp; Equity</t>
  </si>
  <si>
    <t>CURRENT/OPERATING LIABILITIES</t>
  </si>
  <si>
    <t>a. Accounts and notes payable</t>
  </si>
  <si>
    <t>b. Current/operating portion of non-current/capital debt</t>
  </si>
  <si>
    <t xml:space="preserve">    (the portion of non-current debt during this calendar year)</t>
  </si>
  <si>
    <t>c. Subtotal - current/operating liabilities associated with productively invested assets</t>
  </si>
  <si>
    <t>Subtotal - current/operating liabilities associated with productively invested</t>
  </si>
  <si>
    <t>assets.     (a + b)</t>
  </si>
  <si>
    <t>Current/operating liabilities associated with non-productive personal assets</t>
  </si>
  <si>
    <t>TOTAL CURRENT/OPERATING LIABILITIES</t>
  </si>
  <si>
    <t xml:space="preserve">(c + d) </t>
  </si>
  <si>
    <t>NON-CURRENT/CAPITAL LIABILITIES:</t>
  </si>
  <si>
    <t>Notes &amp; chattel mortgage (total notes &amp; chattel mortgage minus current</t>
  </si>
  <si>
    <t>portions)</t>
  </si>
  <si>
    <t>Real estate mortgages, contracts (total real estate mortgages; contracts</t>
  </si>
  <si>
    <t>minus current portions)</t>
  </si>
  <si>
    <t>Other non-current/capital liabilities (total other non-current/capital liabilities</t>
  </si>
  <si>
    <t>minus current/operating portions)</t>
  </si>
  <si>
    <t>Subtotal - non-current/capital liabilities associated with productively</t>
  </si>
  <si>
    <t>invested assets         (a+b+c)</t>
  </si>
  <si>
    <t>Non-current/capital liabilities associated with non-productive personal</t>
  </si>
  <si>
    <t>assets.</t>
  </si>
  <si>
    <t>Total non-current/capital liabilities                        (d+e)</t>
  </si>
  <si>
    <t xml:space="preserve">TOTAL LIABILITY ON PRODUCTIVE ASSETS </t>
  </si>
  <si>
    <t>(Page 10, line 6c+8d)</t>
  </si>
  <si>
    <t xml:space="preserve">10. </t>
  </si>
  <si>
    <t>TOTAL LIABILITY ON NON-PRODUCTIVE/PERSONAL ASSETS</t>
  </si>
  <si>
    <t>(Page 10, line 6d+8e)</t>
  </si>
  <si>
    <t>11.</t>
  </si>
  <si>
    <t>TOTAL LIABILITIES</t>
  </si>
  <si>
    <t xml:space="preserve">(Page 10, line 9 + 10) </t>
  </si>
  <si>
    <t>12.</t>
  </si>
  <si>
    <t>OWNER'S EQUITY/NET WORTH</t>
  </si>
  <si>
    <t>Productively invested</t>
  </si>
  <si>
    <t xml:space="preserve">(Page 9, line 3 minus Page 10, line 9) </t>
  </si>
  <si>
    <t>Non-productively personally invested</t>
  </si>
  <si>
    <t xml:space="preserve">(Page 9, line 4 minus Page 10, line 10) </t>
  </si>
  <si>
    <t>Total Owners Equity/Net Worth</t>
  </si>
  <si>
    <t xml:space="preserve">(Page 10, line 12a+12b) </t>
  </si>
  <si>
    <t>13.</t>
  </si>
  <si>
    <t xml:space="preserve"> Change in Productively Invested Owner's Equity</t>
  </si>
  <si>
    <t>XXXXXXXX</t>
  </si>
  <si>
    <t xml:space="preserve"> (Page 10, line 12a, column B minus 12a, column A)</t>
  </si>
  <si>
    <t>14.</t>
  </si>
  <si>
    <t>Change in Non-Productively/Personal Invested Owner's Equity</t>
  </si>
  <si>
    <t xml:space="preserve"> (Page 10, line 12b, column B minus 12b, column A)</t>
  </si>
  <si>
    <t>15.</t>
  </si>
  <si>
    <t>Gain or Loss in Owner's Equity</t>
  </si>
  <si>
    <t xml:space="preserve">(Page 10, line 13+14) </t>
  </si>
  <si>
    <t>16.</t>
  </si>
  <si>
    <t>Working Capital</t>
  </si>
  <si>
    <t xml:space="preserve">(Page 9, Line 1g minus 7) </t>
  </si>
  <si>
    <t xml:space="preserve">(total current/operating assets minus total current/operating liabilities) </t>
  </si>
  <si>
    <t>17.</t>
  </si>
  <si>
    <t>Current Ratio</t>
  </si>
  <si>
    <t xml:space="preserve">(Page 9, line 1g divided by 7) </t>
  </si>
  <si>
    <t xml:space="preserve">(total current/operating assets divided by current/operating liabilities) </t>
  </si>
  <si>
    <t>to $1</t>
  </si>
  <si>
    <t>18.</t>
  </si>
  <si>
    <t>Debt-To-Equity Ratio</t>
  </si>
  <si>
    <t xml:space="preserve">(Page 10, line 11 divided by 12c) </t>
  </si>
  <si>
    <t>(Total liabilities divided by total owner's equity/net worth)</t>
  </si>
  <si>
    <t>C. Summary of Productively Invested Capital</t>
  </si>
  <si>
    <t>Ending Value</t>
  </si>
  <si>
    <t>19</t>
  </si>
  <si>
    <t>Supervised Agricultural Experience Program Equity</t>
  </si>
  <si>
    <t>Total of productively invested equity</t>
  </si>
  <si>
    <t xml:space="preserve">(Page 10, Line 12a, Column B) </t>
  </si>
  <si>
    <t>Total educational expenses</t>
  </si>
  <si>
    <t>(ONLY tuition, fees books are allowable on this line item)</t>
  </si>
  <si>
    <t xml:space="preserve">(Page 11, Line 19a + 19b) </t>
  </si>
  <si>
    <t>20.</t>
  </si>
  <si>
    <t>Total Non-Productive/Personally Invested Equity</t>
  </si>
  <si>
    <t xml:space="preserve">(Page 10,line 12b, Column B) </t>
  </si>
  <si>
    <t>21.</t>
  </si>
  <si>
    <t>Total Equity</t>
  </si>
  <si>
    <t xml:space="preserve">(Page 11, line 19c+20) </t>
  </si>
  <si>
    <t>22.</t>
  </si>
  <si>
    <t>Non-Supervised Experience Program Income</t>
  </si>
  <si>
    <t>Candidate's earnings and income from agricultural activities not part of an SAE</t>
  </si>
  <si>
    <t>Earnings from non-agricultural activities</t>
  </si>
  <si>
    <t>Income other than earnings</t>
  </si>
  <si>
    <t>Total non-supervised experience program income</t>
  </si>
  <si>
    <t xml:space="preserve">(Page 11, line 22a+22b+22c) </t>
  </si>
  <si>
    <t>Total other personal expenses (including taxes and FICA)</t>
  </si>
  <si>
    <t>Net non-supervised experience program income</t>
  </si>
  <si>
    <t xml:space="preserve">(Page 11, line 22d minus 22e) </t>
  </si>
  <si>
    <t>(If &lt;zero enter 0)</t>
  </si>
  <si>
    <t>23.</t>
  </si>
  <si>
    <t>Total Qualifying Productively Invested Equity</t>
  </si>
  <si>
    <t xml:space="preserve">(Page 11, line 19c minus 22f) </t>
  </si>
  <si>
    <t>24.</t>
  </si>
  <si>
    <t>Value of Unpaid Labor</t>
  </si>
  <si>
    <t xml:space="preserve">(Page 4, Grand Total Column A x 3.33) </t>
  </si>
  <si>
    <t>25.</t>
  </si>
  <si>
    <t>Adjusted Qualifying Productively Invested Equity</t>
  </si>
  <si>
    <t xml:space="preserve">(Page 11, line 23 +24) </t>
  </si>
  <si>
    <t>D. Summary of Source and Use of Funds:</t>
  </si>
  <si>
    <t>26.</t>
  </si>
  <si>
    <t>Earnings from Supervised Agricultural Experience Program</t>
  </si>
  <si>
    <t>Candidate's return to capital, labor and management</t>
  </si>
  <si>
    <t xml:space="preserve">(Page 8b, Line 6) </t>
  </si>
  <si>
    <t>Grand total net earnings from wage earnings</t>
  </si>
  <si>
    <t xml:space="preserve">(Page 4, Grand Total Net Earnings Column) </t>
  </si>
  <si>
    <t>Total SAE Earnings</t>
  </si>
  <si>
    <t xml:space="preserve">(Page 11, line 26a+26b) </t>
  </si>
  <si>
    <t>Value of unpaid labor</t>
  </si>
  <si>
    <t>e</t>
  </si>
  <si>
    <t>Adjusted total SAE earnings</t>
  </si>
  <si>
    <t xml:space="preserve">(Page 11, line 26c+26d) </t>
  </si>
  <si>
    <t>27.</t>
  </si>
  <si>
    <t>All Other Earnings and Income</t>
  </si>
  <si>
    <t>Candidate's earnings &amp; income from agricultural activities not part of the SAE</t>
  </si>
  <si>
    <t xml:space="preserve">(Page 11, line 22 a) </t>
  </si>
  <si>
    <t>Total agricultural related earnings</t>
  </si>
  <si>
    <t xml:space="preserve">(Page 11, line 26c+27a) </t>
  </si>
  <si>
    <t xml:space="preserve">(Page 11, line 22b) </t>
  </si>
  <si>
    <t xml:space="preserve">(Page 11, line 22c) </t>
  </si>
  <si>
    <t>Total non-agricultural related income</t>
  </si>
  <si>
    <t xml:space="preserve">(Page 11,line 27c+27d) </t>
  </si>
  <si>
    <t>Total source of funds</t>
  </si>
  <si>
    <t xml:space="preserve">(Page 11, line 27b+27e) </t>
  </si>
  <si>
    <t>28.</t>
  </si>
  <si>
    <t>Use of Funds</t>
  </si>
  <si>
    <t xml:space="preserve">(Page 11, line 19b) </t>
  </si>
  <si>
    <t xml:space="preserve">(Page 11, line 22e) </t>
  </si>
  <si>
    <t>Total use of funds for personal expenditures</t>
  </si>
  <si>
    <t xml:space="preserve">(Page 11, line 28a +28b) </t>
  </si>
  <si>
    <t>29.</t>
  </si>
  <si>
    <t>Maximum Possible Increase in Owner's Equity</t>
  </si>
  <si>
    <t xml:space="preserve">(Page 11, line 27f minus 28c) </t>
  </si>
  <si>
    <t>30.</t>
  </si>
  <si>
    <t xml:space="preserve">(Page 10, line 15, Column B)  </t>
  </si>
  <si>
    <t>*</t>
  </si>
  <si>
    <t>If line 24 is zero then Line 23 must be equal to or exceed $7500.</t>
  </si>
  <si>
    <t>**</t>
  </si>
  <si>
    <t>If Line 25 equals Lines 23 &amp; 24, Line 23 must be at least $1500.  If Line 23 is greater than</t>
  </si>
  <si>
    <t>or equal to $1,500 but less than $7,500 then Line 25 must be equal to or greater than 9,000.</t>
  </si>
  <si>
    <t>***</t>
  </si>
  <si>
    <t>If Line 26d is zero, then Line 26c must equal to or exceed $7,500.</t>
  </si>
  <si>
    <t>****</t>
  </si>
  <si>
    <t>If Line 26e equals Lines 26c &amp; 26 d, Line 26c must be at least $1,500.  If Line 26c is greater than</t>
  </si>
  <si>
    <t>or equal to $1,500, but less than $7,500 then 26e must be equal to or greater than 9,000</t>
  </si>
  <si>
    <t>*****</t>
  </si>
  <si>
    <t>Line 30 is equal to or less than Line 29.</t>
  </si>
  <si>
    <t>VI.  Leadership Activities</t>
  </si>
  <si>
    <t>LEVEL (Year)</t>
  </si>
  <si>
    <t>Area, District</t>
  </si>
  <si>
    <t>National Finals/</t>
  </si>
  <si>
    <t>Chapter</t>
  </si>
  <si>
    <t>or Regional</t>
  </si>
  <si>
    <t>State</t>
  </si>
  <si>
    <t>Multi-State Event</t>
  </si>
  <si>
    <t>National</t>
  </si>
  <si>
    <t>ACTIVITY</t>
  </si>
  <si>
    <t>Candidate's Scholastic Record</t>
  </si>
  <si>
    <t>Date</t>
  </si>
  <si>
    <t>Statement of Candidate and Parent</t>
  </si>
  <si>
    <t>Parent or Guardian Signature</t>
  </si>
  <si>
    <t>Candidate's Signature</t>
  </si>
  <si>
    <t>Certification</t>
  </si>
  <si>
    <t>Chapter President Signature</t>
  </si>
  <si>
    <t>Chapter Advisor Signature</t>
  </si>
  <si>
    <t>Superintendent or Principal Signature</t>
  </si>
  <si>
    <t>State Advisor or State Executive Committee Signature</t>
  </si>
  <si>
    <t>If Yes, for what years did you file the required returns?</t>
  </si>
  <si>
    <t>Please check with your state FFA staff or submit a copy of your most recent SAE agreement with your</t>
  </si>
  <si>
    <t>application.</t>
  </si>
  <si>
    <t>XII.</t>
  </si>
  <si>
    <t>Checklist of Minimum Qualifications</t>
  </si>
  <si>
    <t>All items must be checked as having met in order for the candidate to qualify for the degree.</t>
  </si>
  <si>
    <t>Local</t>
  </si>
  <si>
    <t>Advisor</t>
  </si>
  <si>
    <t>Circle "Y" if the Statement is "YES" and "N" if the Statement is "NO".</t>
  </si>
  <si>
    <t xml:space="preserve">  Y    N</t>
  </si>
  <si>
    <t>(Please consult the local &amp;/or state copy of the FFA membership roster for each year.)</t>
  </si>
  <si>
    <t>Candidate has graduated from high school at least twelve months prior to the National FFA Convention at</t>
  </si>
  <si>
    <t>Candidate has satisfactorily completed the equivalent of the last three years (540 hours) of systematic</t>
  </si>
  <si>
    <t xml:space="preserve">secondary school instruction in an agricultural education program or have completed the program of </t>
  </si>
  <si>
    <t>agricultural education offered at the school last attended or completed two years of a secondary agriculture</t>
  </si>
  <si>
    <t>education and one year of a post-secondary agriculture program at a technical school or university.</t>
  </si>
  <si>
    <t>Candidate has in operation and has maintained records to substantiate an outstanding supervised agricultural</t>
  </si>
  <si>
    <t>experience program through which exhibits comprehensive planning, managerial &amp; financial expertise. Page 2</t>
  </si>
  <si>
    <t>Business/Enterprises listed on Page 2 relate to the income/expense recorded on Pages 3 &amp; 4 and Pages 5 - 8.</t>
  </si>
  <si>
    <t>!</t>
  </si>
  <si>
    <t>After the first year the beginning current inventory, Pages 8a &amp; 8b, Line 1b, is the same as the closing</t>
  </si>
  <si>
    <t xml:space="preserve">current inventory for the previous year, Pages 8a &amp; 8b, Line 1a. </t>
  </si>
  <si>
    <t>After the first year the beginning non-current inventory, Pages 8a &amp; 8b, Line 4c, is the same as the closing</t>
  </si>
  <si>
    <t xml:space="preserve">closing non-current inventory for the previous year, Pages 8a &amp; 8b, Line 4a. </t>
  </si>
  <si>
    <t>All non-cash operating expenses recorded on Pages 8a &amp; 8b, Lines 2c and 2e are also reported as income on</t>
  </si>
  <si>
    <t>Page 11,27a</t>
  </si>
  <si>
    <t>2c</t>
  </si>
  <si>
    <t>1g</t>
  </si>
  <si>
    <t>2e</t>
  </si>
  <si>
    <t>combination of these preceding two areas.</t>
  </si>
  <si>
    <t>1f</t>
  </si>
  <si>
    <t>The candidate's total return to capital, labor and management recorded on Page 8a or 8b, Line 6, has been</t>
  </si>
  <si>
    <t xml:space="preserve"> transferred to Page 11, 26a.</t>
  </si>
  <si>
    <t xml:space="preserve">Candidate's closing non-current/capital inventory as recorded on Page 8a or 8b, Line 4a, for the last year </t>
  </si>
  <si>
    <t>covered by the application, equals the total capital assets reported on Page 9, Line 2a6., ending value at the</t>
  </si>
  <si>
    <t xml:space="preserve">end of the last complete record year Column (B). </t>
  </si>
  <si>
    <t>Candidate's beginning non-current/capital inventory as recorded on Page 8a, line 4c, for the first year covered</t>
  </si>
  <si>
    <t>by the application, equals the total non-current/capital assets reported on Page 9, Line 2a6 for the Beginning</t>
  </si>
  <si>
    <t>Value on Date Entered Ag Column (A).</t>
  </si>
  <si>
    <t>Candidate's total beginning current/operating inventory on Page 8a, line 1b for the first year covered by the</t>
  </si>
  <si>
    <t xml:space="preserve">Candidate's total ending current/operating inventory on Page 8a or 8b, line 1a for the last year covered by the </t>
  </si>
  <si>
    <t>The total net wage earnings recorded on Page 4 have been transferred to Page 11, Line 26 b.</t>
  </si>
  <si>
    <t xml:space="preserve">Candidate has earned at least $7500, Page 11, Line 26c or has earned at least $1500 and worked 2,250 </t>
  </si>
  <si>
    <t>hours in excess of scheduled class time for an adjusted total SAE earnings of $9,000 Page 11, 26e.</t>
  </si>
  <si>
    <t>Candidate has productively invested at least $7,500, Page 11, Line 23, or has productively invested at least</t>
  </si>
  <si>
    <t xml:space="preserve"> $1,500 and worked 2,250 hours (unpaid) in excess of scheduled class time for an adjusted qualifying</t>
  </si>
  <si>
    <t>qualifying productively invested equity of $9,000, Page 11, Line 25.</t>
  </si>
  <si>
    <t>19.</t>
  </si>
  <si>
    <t xml:space="preserve">The maximum possible increase in owner's equity, Page 11, Line 29, exceeds (or is at least equal to) the </t>
  </si>
  <si>
    <t>gain in owner's equity, Page 11, Line 30.</t>
  </si>
  <si>
    <t>Candidate has a record of satisfactory participation in activities on the chapter and state levels, Page 12.</t>
  </si>
  <si>
    <t>Candidate has achieved a high school course record of "C" or better and has a satisfactory record of</t>
  </si>
  <si>
    <t>The application is signed by the candidate, parent/guardian, chapter president, chapter advisor, administrator</t>
  </si>
  <si>
    <t>! The computer will automatically make these transfers or check these items.</t>
  </si>
  <si>
    <t>Total productively invested equity</t>
  </si>
  <si>
    <r>
      <t xml:space="preserve">Total Current/Operating Income </t>
    </r>
    <r>
      <rPr>
        <sz val="10"/>
        <rFont val="Arial"/>
        <family val="0"/>
      </rPr>
      <t>(c through g)</t>
    </r>
  </si>
  <si>
    <t>Make a backup copy of this file.</t>
  </si>
  <si>
    <t>Use the "Tab" key to go to the next cell that will accept information.</t>
  </si>
  <si>
    <t xml:space="preserve">changing the font size below 10 points.  For fairness all applications must respond to questions </t>
  </si>
  <si>
    <t>in the space provided.</t>
  </si>
  <si>
    <r>
      <t xml:space="preserve">If the application is altered in any way, it will be </t>
    </r>
    <r>
      <rPr>
        <b/>
        <sz val="12"/>
        <color indexed="10"/>
        <rFont val="Arial"/>
        <family val="2"/>
      </rPr>
      <t>"DISQUALIFIED"</t>
    </r>
    <r>
      <rPr>
        <sz val="12"/>
        <rFont val="Arial"/>
        <family val="2"/>
      </rPr>
      <t>.  This includes copying the</t>
    </r>
  </si>
  <si>
    <t>application into a word document, altering the space given for responses for any question or</t>
  </si>
  <si>
    <t>(9 Digit Number)</t>
  </si>
  <si>
    <t>Name (As you want it to appear on the certificate.):</t>
  </si>
  <si>
    <t>Gender:</t>
  </si>
  <si>
    <r>
      <t xml:space="preserve">Address: </t>
    </r>
    <r>
      <rPr>
        <sz val="8"/>
        <rFont val="Arial"/>
        <family val="2"/>
      </rPr>
      <t>(street/R.R./box no.)</t>
    </r>
  </si>
  <si>
    <t>Name as it appears on the FFA chapter roster (If different.)</t>
  </si>
  <si>
    <t>Complete FFA Chapter Name:</t>
  </si>
  <si>
    <t>Name of High School:</t>
  </si>
  <si>
    <r>
      <t xml:space="preserve">School Address: </t>
    </r>
    <r>
      <rPr>
        <sz val="8"/>
        <rFont val="Arial"/>
        <family val="2"/>
      </rPr>
      <t>(street/RR./box no.)</t>
    </r>
  </si>
  <si>
    <t>Chapter Advisor(s):</t>
  </si>
  <si>
    <t xml:space="preserve">School Telephone Number (including area code): </t>
  </si>
  <si>
    <t>permit for publicity purposes the use of any information included in the application with the exception of the</t>
  </si>
  <si>
    <t>following:</t>
  </si>
  <si>
    <t>We have prepared this application and certify that the records are true, complete and accurate and we herby</t>
  </si>
  <si>
    <t xml:space="preserve">We have verified the application of </t>
  </si>
  <si>
    <t>and find that the statements</t>
  </si>
  <si>
    <t>contained herein are such that we are able to recommend him/her for the American FFA Degree.</t>
  </si>
  <si>
    <t>chapter, school and community.</t>
  </si>
  <si>
    <t>I hereby certify that</t>
  </si>
  <si>
    <t>Administrator or Counselor (indicate which)</t>
  </si>
  <si>
    <t>DO NOT ALTER THIS APPLICATION IN ANY WAY or APPLICATION IS SUBJECT TO DISQUALIFICATION!</t>
  </si>
  <si>
    <t xml:space="preserve"> has achieved a high school record of "C" or</t>
  </si>
  <si>
    <t>better and has a satisfactory record of scholarship and participation in school activities.</t>
  </si>
  <si>
    <t>SELECT</t>
  </si>
  <si>
    <t>END</t>
  </si>
  <si>
    <t xml:space="preserve">    experimentation SAE.  (Do not include taxes or FICA, taxes go on Page 11, line 22e)</t>
  </si>
  <si>
    <t>(Gifts and inheritances)</t>
  </si>
  <si>
    <t>Date of Birth:</t>
  </si>
  <si>
    <t>Name of Parents/Guardians</t>
  </si>
  <si>
    <t>17. List Parents/Guardians Occupation Below:</t>
  </si>
  <si>
    <t>Year FFA Membership Began:</t>
  </si>
  <si>
    <t>If you have graduated from high school, year graduated:</t>
  </si>
  <si>
    <t>If no, give date you left school:</t>
  </si>
  <si>
    <t>Years of Agricultural Education Offered (grades 7-12) in high school last attended:</t>
  </si>
  <si>
    <t>Years &amp; Hours of Ag Education Completed in High School:</t>
  </si>
  <si>
    <t>Semester or Quarters Postsecondary/Vo-Tech Education Completed:</t>
  </si>
  <si>
    <t>Semesters or Quarters of Four Year College Completed:</t>
  </si>
  <si>
    <t>Major:</t>
  </si>
  <si>
    <t>Had continuous active FFA membership for the past 36 months:</t>
  </si>
  <si>
    <t>Military Duty - Dates of Full-Time Active Military Duty:</t>
  </si>
  <si>
    <t>World Experiences in Agriculture -- Date of International Placement:</t>
  </si>
  <si>
    <t xml:space="preserve">Have your State and National FFA Dues been Paid? </t>
  </si>
  <si>
    <t>15. Age:</t>
  </si>
  <si>
    <t xml:space="preserve">       19. Year Received the State FFA Degree:</t>
  </si>
  <si>
    <t>II.  Taxes</t>
  </si>
  <si>
    <t>Have you complied with all the regulations for filing local, state and federal tax returns?</t>
  </si>
  <si>
    <r>
      <t>Note:</t>
    </r>
    <r>
      <rPr>
        <sz val="10"/>
        <rFont val="Arial"/>
        <family val="0"/>
      </rPr>
      <t xml:space="preserve"> Most state require the submission of an SAE agreement with the American Degree application.</t>
    </r>
  </si>
  <si>
    <r>
      <t>State Use Only:</t>
    </r>
    <r>
      <rPr>
        <sz val="10"/>
        <rFont val="Arial"/>
        <family val="0"/>
      </rPr>
      <t xml:space="preserve">  I want to be considered for the following:</t>
    </r>
  </si>
  <si>
    <r>
      <t xml:space="preserve">Note to Star Applicants: </t>
    </r>
    <r>
      <rPr>
        <sz val="10"/>
        <rFont val="Arial"/>
        <family val="0"/>
      </rPr>
      <t xml:space="preserve"> Additional information is required of Star applicants.  Put your application in the following </t>
    </r>
  </si>
  <si>
    <t>order:</t>
  </si>
  <si>
    <t>American Degree application, Star Battery, Additional Supplemental Information, Personal History, SAE Agreements</t>
  </si>
  <si>
    <r>
      <t xml:space="preserve">Resume, Employer &amp;/or Instructor Statement; 6 pictures.  </t>
    </r>
    <r>
      <rPr>
        <b/>
        <sz val="10"/>
        <rFont val="Arial"/>
        <family val="2"/>
      </rPr>
      <t>For Research/Experiementation SAE Programs Only</t>
    </r>
  </si>
  <si>
    <t>Additional abstracts and results are required.</t>
  </si>
  <si>
    <t>more information contact your local FFA advisor, your State FFA staff or the National FFA Organization (317) 802-4254</t>
  </si>
  <si>
    <r>
      <t>Note</t>
    </r>
    <r>
      <rPr>
        <sz val="10"/>
        <rFont val="Arial"/>
        <family val="0"/>
      </rPr>
      <t>:  Please refer to "American Degree Handbook" 2006 for information to assist in completion of this application.  For</t>
    </r>
  </si>
  <si>
    <t>YES</t>
  </si>
  <si>
    <t>NO</t>
  </si>
  <si>
    <t>(Month)</t>
  </si>
  <si>
    <t>JAN</t>
  </si>
  <si>
    <t>FEB</t>
  </si>
  <si>
    <t>MARCH</t>
  </si>
  <si>
    <t>APRIL</t>
  </si>
  <si>
    <t>MAY</t>
  </si>
  <si>
    <t>JUNE</t>
  </si>
  <si>
    <t>JULY</t>
  </si>
  <si>
    <t>AUG</t>
  </si>
  <si>
    <t>SEPT</t>
  </si>
  <si>
    <t>OCT</t>
  </si>
  <si>
    <t>NOV</t>
  </si>
  <si>
    <t>DEC</t>
  </si>
  <si>
    <t>ERR</t>
  </si>
  <si>
    <t xml:space="preserve">   (Day)</t>
  </si>
  <si>
    <t>Candidate has the State FFA Degree, Cover Page B, Line 19.</t>
  </si>
  <si>
    <t>at which the degree is to be granted, Cover Page B, Lines 20 and 21.</t>
  </si>
  <si>
    <t>(Cover Page B, Lines 20, 21, 22 &amp;/or 23.)</t>
  </si>
  <si>
    <t>Candidate has been an active FFA member for at least the immediate past 36 months, Cover Page B, Line 27.</t>
  </si>
  <si>
    <t>Both the Local and State Advisor have checked items 1-23 on Page 13.</t>
  </si>
  <si>
    <t>scholarship &amp; participation in school activities certified by the school administrator or counselor, Cover Line 13.</t>
  </si>
  <si>
    <t xml:space="preserve"> and state advisor, Cover Page Lines 11 and Line 12.</t>
  </si>
  <si>
    <r>
      <t xml:space="preserve">The application has not been altered in any way.  </t>
    </r>
    <r>
      <rPr>
        <b/>
        <sz val="10"/>
        <rFont val="Arial Narrow"/>
        <family val="2"/>
      </rPr>
      <t xml:space="preserve">It will be </t>
    </r>
    <r>
      <rPr>
        <b/>
        <sz val="10"/>
        <color indexed="10"/>
        <rFont val="Arial Narrow"/>
        <family val="2"/>
      </rPr>
      <t>"DISQUALIFIED"</t>
    </r>
    <r>
      <rPr>
        <b/>
        <sz val="10"/>
        <rFont val="Arial Narrow"/>
        <family val="2"/>
      </rPr>
      <t xml:space="preserve">.  </t>
    </r>
    <r>
      <rPr>
        <sz val="10"/>
        <rFont val="Arial Narrow"/>
        <family val="2"/>
      </rPr>
      <t>This includes copying the</t>
    </r>
  </si>
  <si>
    <t>size below 10 points.  For fairness all applicants must respond to questions in the space provided.</t>
  </si>
  <si>
    <t xml:space="preserve">application into a word document, altering the space given for responses for any question or changing the font </t>
  </si>
  <si>
    <t>Furthermore, we verify that he/she has conducted themselves in a manner to be a credit to the organization,</t>
  </si>
  <si>
    <t>Do not put negative numbers in any cells.</t>
  </si>
  <si>
    <t>83</t>
  </si>
  <si>
    <t>84</t>
  </si>
  <si>
    <t>85</t>
  </si>
  <si>
    <t>86</t>
  </si>
  <si>
    <t>87</t>
  </si>
  <si>
    <t>88</t>
  </si>
  <si>
    <t>89</t>
  </si>
  <si>
    <t>90</t>
  </si>
  <si>
    <t>91</t>
  </si>
  <si>
    <t>92</t>
  </si>
  <si>
    <t>93</t>
  </si>
  <si>
    <t>94</t>
  </si>
  <si>
    <t>95</t>
  </si>
  <si>
    <t>82</t>
  </si>
  <si>
    <t>DOB</t>
  </si>
  <si>
    <t xml:space="preserve">Last Year of eligibility              </t>
  </si>
  <si>
    <t>Sponsored as a special project ot the National FFA Foundation by</t>
  </si>
  <si>
    <t>Page 11, Line 22a or offset on Pages 8a &amp; 8b as barter labor or production on Lines 1f and/or 1g or by a</t>
  </si>
  <si>
    <t xml:space="preserve"> Pioneer Hi Bred International Inc.</t>
  </si>
  <si>
    <t xml:space="preserve"> Farm Credit Systems</t>
  </si>
  <si>
    <t xml:space="preserve"> Case IH</t>
  </si>
  <si>
    <t>A Minimum of 5 Different FFA</t>
  </si>
  <si>
    <t>Activities/Offices are Required!</t>
  </si>
  <si>
    <t xml:space="preserve">(FFA Offices Held and Related FFA Activities): </t>
  </si>
  <si>
    <t xml:space="preserve"> National FFA Foundation</t>
  </si>
  <si>
    <t>Tennessee FFA Degree Checklist of Minimum Qualifications</t>
  </si>
  <si>
    <t>Candidate has been an active FFA member for 24 months in a in a three or four year agriculture program,</t>
  </si>
  <si>
    <t>Candidate has been a chapter officer or served on a major committee, Page 12, Table VI.</t>
  </si>
  <si>
    <t>Candidate has participated in at least five FFA Activities above the chapter level, Page 12, Table VI.</t>
  </si>
  <si>
    <t>Candidate has performed at least 10 parliamentary abilities.</t>
  </si>
  <si>
    <t>Candidate has given at least a five minute speech.</t>
  </si>
  <si>
    <t>Page 11, Line 27a or offset on Pages 8a &amp; 8b as barter labor or production on Lines 1f and/or 1g or by a</t>
  </si>
  <si>
    <t>The total net wage earnings recorded on Page  3 &amp; 4 have been transferred to Page 11, Line 26 b.</t>
  </si>
  <si>
    <t>Candidate has earned at least $1000, TN Page 11, Line 26c or has worked at least 300 hours (unpaid),</t>
  </si>
  <si>
    <t>TN Page 11, Line 26d in excess of scheduled class time. TN Page 11, Line 26e must = or exceed 1000.</t>
  </si>
  <si>
    <t>Candidate has productively invested at least $1000, TN Page 11, Line 23, or has worked at least 300 hours</t>
  </si>
  <si>
    <t>(unpaid), TN Page 11, Line 24 in excess of scheduled class time. TN Page 11 Line 25 must = or exceed 1000.</t>
  </si>
  <si>
    <t xml:space="preserve">The application is signed by the candidate, parent/guardian, chapter president, chapter advisor and </t>
  </si>
  <si>
    <t>TENNESSEE FFA DEGREE</t>
  </si>
  <si>
    <t>Dollars</t>
  </si>
  <si>
    <t>Hours</t>
  </si>
  <si>
    <t xml:space="preserve">(Page 4, Grand Total Column A - Unpaid Hours x 3.33) </t>
  </si>
  <si>
    <t xml:space="preserve">(TN - Page 11, line 23 +24) </t>
  </si>
  <si>
    <t>Hours of unpaid labor</t>
  </si>
  <si>
    <t>Adjusted Total SAE Earnings</t>
  </si>
  <si>
    <t xml:space="preserve">(TN - Page 11, line 26c+26d) </t>
  </si>
  <si>
    <t>If line 24 equals zero then Line 23 must be equal to or exceed $1000.</t>
  </si>
  <si>
    <t>If Line 23 is less than $1000 then Line 25 must equal or exceed 1000.</t>
  </si>
  <si>
    <t>If Line 26d equals zero, then Line 26c must equal to or exceed $1,000.</t>
  </si>
  <si>
    <t>If Line 26c is less than $1000 then Line 26e must equal or exceed 1000.</t>
  </si>
  <si>
    <t>TO BE COMPLETED BY ALL APPLICANTS!</t>
  </si>
  <si>
    <t xml:space="preserve">1. Briefly describe your SAE.  Describe how you got started and what interested and </t>
  </si>
  <si>
    <t xml:space="preserve">    motivated you to begin?</t>
  </si>
  <si>
    <t>2. When you were planning your supervised agricultural experience program, what  2 or 3</t>
  </si>
  <si>
    <t xml:space="preserve">    goals and objectives did you plan to achieve at this point in your development?</t>
  </si>
  <si>
    <t>3. Describe any special advantages or disadvantages that had a major impact on your</t>
  </si>
  <si>
    <t xml:space="preserve">    achievements in your supervised agricultural experience program.</t>
  </si>
  <si>
    <t xml:space="preserve">     Our House Enterprises</t>
  </si>
  <si>
    <t>TENNESSEE FFA DEGREES</t>
  </si>
  <si>
    <t>READ THIS ENTIRE PAGE FIRST!!</t>
  </si>
  <si>
    <t xml:space="preserve"> DO NOT CUT , PASTE OR COPY INFORMATION from one cell to another on any page</t>
  </si>
  <si>
    <t xml:space="preserve"> or worksheet.</t>
  </si>
  <si>
    <t>You will need to complete all the American FFA Degree application pages for the TENNESSEE</t>
  </si>
  <si>
    <t xml:space="preserve">FFA Degree to be completed. </t>
  </si>
  <si>
    <t>and the response to the questions on TN Page 1.</t>
  </si>
  <si>
    <t>Worksheets that have the initials TN in front of them replace the American FFA Degree pages</t>
  </si>
  <si>
    <t>with the same name for the TENNESSEE FFA Degree application.</t>
  </si>
  <si>
    <t>(Please note your first year of records must be no less than 4 months and no greater than 16 months</t>
  </si>
  <si>
    <t>for the TENNESSEE State Degree.)</t>
  </si>
  <si>
    <t>the TENNESSEE State Degree.</t>
  </si>
  <si>
    <r>
      <t>Note for Star Candidates</t>
    </r>
    <r>
      <rPr>
        <sz val="12"/>
        <rFont val="Arial"/>
        <family val="2"/>
      </rPr>
      <t xml:space="preserve">: Applicants selected to represent their region as a star must submit on </t>
    </r>
  </si>
  <si>
    <t>the final selection visit by the State FFA Representative:</t>
  </si>
  <si>
    <r>
      <t>A.</t>
    </r>
    <r>
      <rPr>
        <sz val="12"/>
        <rFont val="Arial"/>
        <family val="2"/>
      </rPr>
      <t xml:space="preserve"> Fifteen (15) digital and/or print photos</t>
    </r>
  </si>
  <si>
    <r>
      <t xml:space="preserve">B. </t>
    </r>
    <r>
      <rPr>
        <sz val="12"/>
        <rFont val="Arial"/>
        <family val="2"/>
      </rPr>
      <t>A script for each photo or print.  (Maximum of 50 words per picture.)  This must be submitted in</t>
    </r>
  </si>
  <si>
    <t xml:space="preserve">     Microsoft Word or rtf format with one printed copy.</t>
  </si>
  <si>
    <t xml:space="preserve">     The final visits will be conducted by April 1.</t>
  </si>
  <si>
    <r>
      <t xml:space="preserve">You </t>
    </r>
    <r>
      <rPr>
        <b/>
        <sz val="12"/>
        <rFont val="Arial"/>
        <family val="2"/>
      </rPr>
      <t>MUST</t>
    </r>
    <r>
      <rPr>
        <sz val="12"/>
        <rFont val="Arial"/>
        <family val="2"/>
      </rPr>
      <t xml:space="preserve"> use only whole numbers.  </t>
    </r>
    <r>
      <rPr>
        <b/>
        <sz val="12"/>
        <rFont val="Arial"/>
        <family val="2"/>
      </rPr>
      <t xml:space="preserve">NO DECIMALS!!  </t>
    </r>
    <r>
      <rPr>
        <sz val="12"/>
        <rFont val="Arial"/>
        <family val="2"/>
      </rPr>
      <t>(Decimals will cause math check errors.)</t>
    </r>
  </si>
  <si>
    <r>
      <t xml:space="preserve">You </t>
    </r>
    <r>
      <rPr>
        <b/>
        <u val="single"/>
        <sz val="12"/>
        <rFont val="Arial"/>
        <family val="2"/>
      </rPr>
      <t>MUST</t>
    </r>
    <r>
      <rPr>
        <b/>
        <sz val="12"/>
        <rFont val="Arial"/>
        <family val="2"/>
      </rPr>
      <t xml:space="preserve"> </t>
    </r>
    <r>
      <rPr>
        <sz val="12"/>
        <rFont val="Arial"/>
        <family val="2"/>
      </rPr>
      <t xml:space="preserve">place an "X" above your last record year on page 8a or 8b </t>
    </r>
    <r>
      <rPr>
        <b/>
        <u val="single"/>
        <sz val="12"/>
        <rFont val="Arial"/>
        <family val="2"/>
      </rPr>
      <t>before</t>
    </r>
    <r>
      <rPr>
        <sz val="12"/>
        <rFont val="Arial"/>
        <family val="2"/>
      </rPr>
      <t xml:space="preserve"> you enter values.</t>
    </r>
  </si>
  <si>
    <t>Does the candidate hold the Chapter FFA Degree?</t>
  </si>
  <si>
    <t>Year in school at the time of application.</t>
  </si>
  <si>
    <t>Use Arrow to Select</t>
  </si>
  <si>
    <t xml:space="preserve"> I want to be considered for the following:</t>
  </si>
  <si>
    <t>State Star Farmer</t>
  </si>
  <si>
    <t>State Star in Agribusiness</t>
  </si>
  <si>
    <t>State Star in Agricultural Placement</t>
  </si>
  <si>
    <t>State Star in Agriscience</t>
  </si>
  <si>
    <t>State FFA Officer Candidate</t>
  </si>
  <si>
    <t>11 Grade - JUNIOR</t>
  </si>
  <si>
    <t>12 Grade - SENIOR</t>
  </si>
  <si>
    <t>H.S. GRADUATE</t>
  </si>
  <si>
    <r>
      <t>Note</t>
    </r>
    <r>
      <rPr>
        <sz val="10"/>
        <rFont val="Arial"/>
        <family val="0"/>
      </rPr>
      <t>:   Please refer to "American Degree Handbook" 2006 for information to assist in completion of this application.</t>
    </r>
  </si>
  <si>
    <t>(GPA on a 4.0 Scale)</t>
  </si>
  <si>
    <t>contained herein are such that we are able to recommend him/her for the Tennessee FFA Degree.</t>
  </si>
  <si>
    <t>Tennessee FFA Degree</t>
  </si>
  <si>
    <t>Name Pronunciation:</t>
  </si>
  <si>
    <t>5. Home Telephone Number:</t>
  </si>
  <si>
    <t>E-mail Address:</t>
  </si>
  <si>
    <t xml:space="preserve">  Our House Enterprises - Version 3</t>
  </si>
  <si>
    <r>
      <t xml:space="preserve">Note to Star Applicants: </t>
    </r>
    <r>
      <rPr>
        <sz val="10"/>
        <rFont val="Arial"/>
        <family val="0"/>
      </rPr>
      <t xml:space="preserve"> Additional information is required of Star applicants.  Please complete and place your</t>
    </r>
  </si>
  <si>
    <t>application in the following order:</t>
  </si>
  <si>
    <r>
      <rPr>
        <b/>
        <sz val="10"/>
        <rFont val="Arial"/>
        <family val="2"/>
      </rPr>
      <t xml:space="preserve">For Research/Experimentation SAE Programs Only:  </t>
    </r>
    <r>
      <rPr>
        <sz val="10"/>
        <rFont val="Arial"/>
        <family val="0"/>
      </rPr>
      <t>Additional abstracts and results are required.</t>
    </r>
  </si>
  <si>
    <r>
      <t xml:space="preserve">Tennessee Degree application; Am. Degree Star Battery (found at </t>
    </r>
    <r>
      <rPr>
        <sz val="10"/>
        <color indexed="12"/>
        <rFont val="Arial"/>
        <family val="2"/>
      </rPr>
      <t>www.ffa.org</t>
    </r>
    <r>
      <rPr>
        <sz val="10"/>
        <rFont val="Arial"/>
        <family val="0"/>
      </rPr>
      <t>); Additional Supplemental Information</t>
    </r>
  </si>
  <si>
    <r>
      <t xml:space="preserve">You </t>
    </r>
    <r>
      <rPr>
        <b/>
        <u val="single"/>
        <sz val="12"/>
        <rFont val="Arial"/>
        <family val="2"/>
      </rPr>
      <t>MUST</t>
    </r>
    <r>
      <rPr>
        <sz val="12"/>
        <rFont val="Arial"/>
        <family val="2"/>
      </rPr>
      <t xml:space="preserve"> attach a "Membership Verification" page for each student submitting a state FFA degree</t>
    </r>
  </si>
  <si>
    <t>or proficiency award application beginning with the 2010 award year.  This was passed by the TN</t>
  </si>
  <si>
    <t>FFA Board of Directors on July 20, 2009.</t>
  </si>
  <si>
    <t>Candidate has the Chapter FFA Degree, TN Cover B, Line 19.</t>
  </si>
  <si>
    <t xml:space="preserve">(Includes the following): Personal History, SAE Agreements, Resume, Employer &amp;/or Instructor Statement; and </t>
  </si>
  <si>
    <t>6 pictures with captions.</t>
  </si>
  <si>
    <t>Total community service hours:</t>
  </si>
  <si>
    <t>Number of activities:</t>
  </si>
  <si>
    <t>A minimum of 3 non-FFA activities totalling at least 50 hours is required!</t>
  </si>
  <si>
    <t>VII. Community Service:</t>
  </si>
  <si>
    <t>5</t>
  </si>
  <si>
    <t>A minimum of 2 non-FFA activities totalling at least 25hours is required!</t>
  </si>
  <si>
    <t>ALL ENTRIES FOR THIS PAGE COME FROM PAGE 12!</t>
  </si>
  <si>
    <t>The Local Advisor has checked items 1-23 on TN Page 13.</t>
  </si>
  <si>
    <t>TN Page 12, Table VII.</t>
  </si>
  <si>
    <t xml:space="preserve">      TENNESSEE STATE FFA DEGREE</t>
  </si>
  <si>
    <t xml:space="preserve"> FOR USE BEGINNING IN 2013                </t>
  </si>
  <si>
    <t xml:space="preserve"> American Degree format</t>
  </si>
  <si>
    <t>2014 Tennessee State Degree FFA Degree Application</t>
  </si>
  <si>
    <t>TENNESSEE STATE FFA DEGREE</t>
  </si>
  <si>
    <t>FOR USE BEGINNING 2013</t>
  </si>
  <si>
    <t>Select</t>
  </si>
  <si>
    <t>Use Arrow To Select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</si>
</sst>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yyyy"/>
    <numFmt numFmtId="167" formatCode="yy"/>
    <numFmt numFmtId="168" formatCode="&quot;$&quot;#,##0"/>
    <numFmt numFmtId="169" formatCode="0_);[Red]\(0\)"/>
    <numFmt numFmtId="170" formatCode="0.0"/>
    <numFmt numFmtId="171" formatCode="&quot;$&quot;#,##0;[Red]&quot;$&quot;#,##0"/>
    <numFmt numFmtId="172" formatCode="#,##0;[Red]#,##0"/>
    <numFmt numFmtId="173" formatCode="0;[Red]0"/>
    <numFmt numFmtId="174" formatCode="0.0;[Red]0.0"/>
    <numFmt numFmtId="175" formatCode="000000000"/>
    <numFmt numFmtId="176" formatCode="0000"/>
    <numFmt numFmtId="177" formatCode="00"/>
    <numFmt numFmtId="178" formatCode="##"/>
    <numFmt numFmtId="179" formatCode="mm/dd/yy"/>
  </numFmts>
  <fonts count="94">
    <font>
      <sz val="10"/>
      <name val="Arial"/>
      <family val="0"/>
    </font>
    <font>
      <sz val="11"/>
      <color indexed="8"/>
      <name val="Calibri"/>
      <family val="2"/>
    </font>
    <font>
      <b/>
      <sz val="14"/>
      <name val="Arial"/>
      <family val="2"/>
    </font>
    <font>
      <sz val="12"/>
      <name val="Arial"/>
      <family val="2"/>
    </font>
    <font>
      <sz val="9"/>
      <name val="Arial"/>
      <family val="2"/>
    </font>
    <font>
      <sz val="14"/>
      <name val="Arial"/>
      <family val="2"/>
    </font>
    <font>
      <sz val="8"/>
      <name val="Arial"/>
      <family val="2"/>
    </font>
    <font>
      <b/>
      <sz val="12"/>
      <name val="Arial"/>
      <family val="2"/>
    </font>
    <font>
      <sz val="11"/>
      <name val="Arial"/>
      <family val="2"/>
    </font>
    <font>
      <b/>
      <sz val="10"/>
      <name val="Arial"/>
      <family val="2"/>
    </font>
    <font>
      <b/>
      <vertAlign val="superscript"/>
      <sz val="12"/>
      <name val="Arial"/>
      <family val="2"/>
    </font>
    <font>
      <sz val="19"/>
      <name val="Arial"/>
      <family val="2"/>
    </font>
    <font>
      <sz val="16"/>
      <name val="Arial"/>
      <family val="2"/>
    </font>
    <font>
      <b/>
      <sz val="11"/>
      <name val="Arial"/>
      <family val="2"/>
    </font>
    <font>
      <sz val="11"/>
      <name val="Arial Narrow"/>
      <family val="2"/>
    </font>
    <font>
      <b/>
      <sz val="8"/>
      <name val="Arial"/>
      <family val="2"/>
    </font>
    <font>
      <b/>
      <u val="single"/>
      <sz val="11"/>
      <name val="Arial"/>
      <family val="2"/>
    </font>
    <font>
      <b/>
      <sz val="9"/>
      <name val="Arial"/>
      <family val="2"/>
    </font>
    <font>
      <b/>
      <u val="single"/>
      <sz val="12"/>
      <name val="Arial"/>
      <family val="2"/>
    </font>
    <font>
      <sz val="14"/>
      <color indexed="12"/>
      <name val="Arial"/>
      <family val="2"/>
    </font>
    <font>
      <b/>
      <sz val="13"/>
      <name val="Arial"/>
      <family val="2"/>
    </font>
    <font>
      <b/>
      <sz val="12"/>
      <color indexed="12"/>
      <name val="Arial"/>
      <family val="2"/>
    </font>
    <font>
      <b/>
      <vertAlign val="subscript"/>
      <sz val="14"/>
      <name val="Arial"/>
      <family val="2"/>
    </font>
    <font>
      <b/>
      <sz val="16"/>
      <name val="Arial"/>
      <family val="2"/>
    </font>
    <font>
      <b/>
      <sz val="11"/>
      <color indexed="10"/>
      <name val="Arial"/>
      <family val="2"/>
    </font>
    <font>
      <b/>
      <sz val="20"/>
      <name val="Arial"/>
      <family val="2"/>
    </font>
    <font>
      <b/>
      <sz val="10"/>
      <color indexed="12"/>
      <name val="Arial"/>
      <family val="2"/>
    </font>
    <font>
      <b/>
      <sz val="12"/>
      <color indexed="10"/>
      <name val="Arial"/>
      <family val="2"/>
    </font>
    <font>
      <sz val="10"/>
      <name val="Arial Narrow"/>
      <family val="2"/>
    </font>
    <font>
      <b/>
      <sz val="12"/>
      <color indexed="48"/>
      <name val="Arial"/>
      <family val="2"/>
    </font>
    <font>
      <u val="single"/>
      <sz val="10"/>
      <color indexed="12"/>
      <name val="Arial"/>
      <family val="2"/>
    </font>
    <font>
      <u val="single"/>
      <sz val="11"/>
      <color indexed="12"/>
      <name val="Arial"/>
      <family val="2"/>
    </font>
    <font>
      <b/>
      <sz val="10"/>
      <color indexed="10"/>
      <name val="Arial"/>
      <family val="2"/>
    </font>
    <font>
      <b/>
      <sz val="12"/>
      <name val="Palatino"/>
      <family val="0"/>
    </font>
    <font>
      <b/>
      <sz val="11"/>
      <name val="Arial Narrow"/>
      <family val="2"/>
    </font>
    <font>
      <sz val="8"/>
      <name val="Tahoma"/>
      <family val="2"/>
    </font>
    <font>
      <sz val="8.5"/>
      <name val="Arial"/>
      <family val="2"/>
    </font>
    <font>
      <sz val="18"/>
      <name val="Arial"/>
      <family val="2"/>
    </font>
    <font>
      <b/>
      <sz val="10"/>
      <name val="Arial Narrow"/>
      <family val="2"/>
    </font>
    <font>
      <b/>
      <sz val="10"/>
      <color indexed="10"/>
      <name val="Arial Narrow"/>
      <family val="2"/>
    </font>
    <font>
      <i/>
      <sz val="9"/>
      <name val="Arial"/>
      <family val="2"/>
    </font>
    <font>
      <sz val="10"/>
      <color indexed="10"/>
      <name val="Arial"/>
      <family val="2"/>
    </font>
    <font>
      <b/>
      <sz val="18"/>
      <name val="Arial"/>
      <family val="2"/>
    </font>
    <font>
      <sz val="10"/>
      <color indexed="12"/>
      <name val="Arial"/>
      <family val="2"/>
    </font>
    <font>
      <u val="single"/>
      <sz val="12"/>
      <color indexed="12"/>
      <name val="Arial"/>
      <family val="2"/>
    </font>
    <font>
      <sz val="10"/>
      <color indexed="9"/>
      <name val="Arial"/>
      <family val="2"/>
    </font>
    <font>
      <b/>
      <i/>
      <sz val="10"/>
      <name val="Arial"/>
      <family val="2"/>
    </font>
    <font>
      <b/>
      <i/>
      <sz val="10"/>
      <color indexed="10"/>
      <name val="Arial"/>
      <family val="2"/>
    </font>
    <font>
      <b/>
      <sz val="1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0"/>
    </font>
    <font>
      <b/>
      <sz val="6"/>
      <color indexed="8"/>
      <name val="Arial"/>
      <family val="0"/>
    </font>
    <font>
      <sz val="6"/>
      <color indexed="8"/>
      <name val="Arial"/>
      <family val="0"/>
    </font>
    <font>
      <sz val="10"/>
      <color indexed="8"/>
      <name val="Arial"/>
      <family val="0"/>
    </font>
    <font>
      <b/>
      <sz val="10"/>
      <color indexed="8"/>
      <name val="Arial"/>
      <family val="0"/>
    </font>
    <font>
      <b/>
      <sz val="11"/>
      <color indexed="8"/>
      <name val="Arial"/>
      <family val="0"/>
    </font>
    <font>
      <sz val="11"/>
      <color indexed="8"/>
      <name val="Arial"/>
      <family val="0"/>
    </font>
    <font>
      <b/>
      <u val="single"/>
      <sz val="10"/>
      <color indexed="10"/>
      <name val="Arial"/>
      <family val="0"/>
    </font>
    <font>
      <b/>
      <sz val="6"/>
      <color indexed="12"/>
      <name val="Arial"/>
      <family val="0"/>
    </font>
    <font>
      <b/>
      <u val="single"/>
      <sz val="12"/>
      <color indexed="8"/>
      <name val="Arial"/>
      <family val="0"/>
    </font>
    <font>
      <sz val="12"/>
      <color indexed="8"/>
      <name val="Calibri"/>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style="medium"/>
      <right/>
      <top style="medium"/>
      <bottom/>
    </border>
    <border>
      <left/>
      <right style="medium"/>
      <top style="medium"/>
      <bottom/>
    </border>
    <border>
      <left/>
      <right style="medium"/>
      <top/>
      <bottom style="medium"/>
    </border>
    <border>
      <left/>
      <right style="thin"/>
      <top/>
      <bottom/>
    </border>
    <border>
      <left/>
      <right style="thin"/>
      <top/>
      <bottom style="thin"/>
    </border>
    <border>
      <left/>
      <right/>
      <top style="thin"/>
      <bottom/>
    </border>
    <border>
      <left/>
      <right/>
      <top style="medium"/>
      <bottom/>
    </border>
    <border>
      <left style="medium"/>
      <right/>
      <top/>
      <bottom style="medium"/>
    </border>
    <border>
      <left style="thin"/>
      <right/>
      <top/>
      <bottom/>
    </border>
    <border>
      <left style="thin"/>
      <right/>
      <top/>
      <bottom style="thin"/>
    </border>
    <border>
      <left style="thin"/>
      <right/>
      <top style="thin"/>
      <bottom/>
    </border>
    <border>
      <left/>
      <right style="thin"/>
      <top style="thin"/>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bottom/>
    </border>
    <border>
      <left/>
      <right style="medium"/>
      <top/>
      <bottom/>
    </border>
    <border>
      <left style="medium"/>
      <right style="medium"/>
      <top/>
      <bottom/>
    </border>
    <border>
      <left/>
      <right style="medium"/>
      <top/>
      <bottom style="thin"/>
    </border>
    <border>
      <left style="thin"/>
      <right/>
      <top style="thin"/>
      <bottom style="thin"/>
    </border>
    <border>
      <left/>
      <right style="medium"/>
      <top style="thin"/>
      <bottom style="thin"/>
    </border>
    <border>
      <left/>
      <right style="medium"/>
      <top style="thin"/>
      <bottom/>
    </border>
    <border>
      <left/>
      <right style="thin"/>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right/>
      <top style="medium"/>
      <bottom style="double"/>
    </border>
    <border>
      <left/>
      <right/>
      <top style="double"/>
      <bottom style="double"/>
    </border>
    <border>
      <left style="double"/>
      <right/>
      <top style="double"/>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style="medium"/>
    </border>
    <border>
      <left/>
      <right style="thin"/>
      <top/>
      <bottom style="medium"/>
    </border>
    <border>
      <left style="thin"/>
      <right style="thin"/>
      <top style="thin"/>
      <bottom/>
    </border>
    <border>
      <left style="thin"/>
      <right style="thin"/>
      <top style="medium"/>
      <bottom style="thin"/>
    </border>
    <border>
      <left/>
      <right style="thin"/>
      <top style="medium"/>
      <bottom/>
    </border>
    <border>
      <left style="medium"/>
      <right/>
      <top style="thin"/>
      <bottom/>
    </border>
    <border>
      <left style="medium"/>
      <right/>
      <top style="thin"/>
      <bottom style="thin"/>
    </border>
    <border>
      <left style="thin"/>
      <right style="thin"/>
      <top style="medium"/>
      <bottom/>
    </border>
    <border>
      <left style="thin"/>
      <right style="medium"/>
      <top style="medium"/>
      <bottom/>
    </border>
    <border>
      <left style="thin"/>
      <right/>
      <top style="medium"/>
      <bottom/>
    </border>
    <border>
      <left style="medium"/>
      <right style="medium"/>
      <top style="medium"/>
      <bottom style="medium"/>
    </border>
    <border>
      <left style="medium"/>
      <right/>
      <top/>
      <bottom style="thin"/>
    </border>
    <border>
      <left/>
      <right/>
      <top/>
      <bottom style="dashed"/>
    </border>
    <border>
      <left style="medium"/>
      <right/>
      <top style="thin"/>
      <bottom style="medium"/>
    </border>
    <border>
      <left/>
      <right/>
      <top style="thin"/>
      <bottom style="medium"/>
    </border>
    <border>
      <left/>
      <right/>
      <top style="medium"/>
      <bottom style="thin"/>
    </border>
    <border>
      <left style="medium"/>
      <right/>
      <top style="medium"/>
      <bottom style="thin"/>
    </border>
    <border>
      <left/>
      <right style="thin"/>
      <top style="medium"/>
      <bottom style="thin"/>
    </border>
    <border>
      <left style="thin"/>
      <right style="medium"/>
      <top style="thin"/>
      <bottom style="thin"/>
    </border>
    <border>
      <left style="thin"/>
      <right style="thin"/>
      <top/>
      <bottom/>
    </border>
    <border>
      <left style="thin"/>
      <right style="thin"/>
      <top style="medium"/>
      <bottom style="medium"/>
    </border>
    <border>
      <left style="thin"/>
      <right style="medium"/>
      <top/>
      <bottom style="thin"/>
    </border>
    <border>
      <left style="thin"/>
      <right style="medium"/>
      <top style="thin"/>
      <bottom/>
    </border>
    <border>
      <left style="thin"/>
      <right/>
      <top style="medium"/>
      <bottom style="thin"/>
    </border>
    <border>
      <left style="thin"/>
      <right style="medium"/>
      <top style="medium"/>
      <bottom style="thin"/>
    </border>
    <border>
      <left style="thin"/>
      <right/>
      <top/>
      <bottom style="medium"/>
    </border>
    <border>
      <left style="thin"/>
      <right style="medium"/>
      <top/>
      <bottom style="medium"/>
    </border>
    <border>
      <left style="medium"/>
      <right style="thin"/>
      <top style="medium"/>
      <bottom/>
    </border>
    <border>
      <left style="medium"/>
      <right style="thin"/>
      <top/>
      <bottom/>
    </border>
    <border>
      <left style="medium"/>
      <right style="thin"/>
      <top/>
      <bottom style="thin"/>
    </border>
    <border>
      <left style="medium"/>
      <right style="thin"/>
      <top style="thin"/>
      <bottom/>
    </border>
    <border>
      <left style="medium"/>
      <right style="thin"/>
      <top style="thin"/>
      <bottom style="medium"/>
    </border>
    <border>
      <left style="thin"/>
      <right style="thin"/>
      <top style="thin"/>
      <bottom style="medium"/>
    </border>
    <border>
      <left/>
      <right style="medium"/>
      <top style="thin"/>
      <bottom style="medium"/>
    </border>
    <border>
      <left style="thin"/>
      <right style="medium"/>
      <top/>
      <bottom/>
    </border>
    <border>
      <left/>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170">
    <xf numFmtId="0" fontId="0" fillId="0" borderId="0" xfId="0" applyAlignment="1">
      <alignment/>
    </xf>
    <xf numFmtId="0" fontId="0" fillId="0" borderId="0" xfId="0" applyFont="1" applyAlignment="1">
      <alignment/>
    </xf>
    <xf numFmtId="14" fontId="0" fillId="0" borderId="0" xfId="0" applyNumberFormat="1" applyFont="1" applyAlignment="1" applyProtection="1">
      <alignment/>
      <protection hidden="1"/>
    </xf>
    <xf numFmtId="0" fontId="6" fillId="0" borderId="0" xfId="0" applyFont="1" applyAlignment="1" applyProtection="1">
      <alignment horizontal="right" vertical="top"/>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1" xfId="0" applyFont="1" applyBorder="1" applyAlignment="1" applyProtection="1">
      <alignment/>
      <protection hidden="1"/>
    </xf>
    <xf numFmtId="0" fontId="0" fillId="0" borderId="1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0" xfId="0" applyFont="1" applyBorder="1" applyAlignment="1" applyProtection="1">
      <alignment horizontal="centerContinuous"/>
      <protection hidden="1"/>
    </xf>
    <xf numFmtId="0" fontId="0" fillId="0" borderId="11" xfId="0" applyFont="1" applyBorder="1" applyAlignment="1" applyProtection="1">
      <alignment horizontal="centerContinuous"/>
      <protection hidden="1"/>
    </xf>
    <xf numFmtId="0" fontId="0" fillId="0" borderId="0" xfId="0" applyFont="1" applyAlignment="1" applyProtection="1">
      <alignment horizontal="center"/>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0" fontId="0" fillId="33" borderId="0" xfId="0" applyFont="1" applyFill="1" applyBorder="1" applyAlignment="1" applyProtection="1">
      <alignment/>
      <protection hidden="1"/>
    </xf>
    <xf numFmtId="0" fontId="4" fillId="0" borderId="0" xfId="0" applyFont="1" applyBorder="1" applyAlignment="1" applyProtection="1">
      <alignment horizontal="center"/>
      <protection hidden="1"/>
    </xf>
    <xf numFmtId="0" fontId="0" fillId="0" borderId="12" xfId="0" applyFont="1" applyBorder="1" applyAlignment="1" applyProtection="1">
      <alignment/>
      <protection hidden="1"/>
    </xf>
    <xf numFmtId="0" fontId="0" fillId="0" borderId="12" xfId="0" applyFont="1" applyBorder="1" applyAlignment="1" applyProtection="1">
      <alignment horizontal="center"/>
      <protection hidden="1"/>
    </xf>
    <xf numFmtId="0" fontId="3" fillId="0" borderId="10" xfId="0" applyFont="1" applyBorder="1" applyAlignment="1" applyProtection="1">
      <alignment horizontal="center"/>
      <protection hidden="1" locked="0"/>
    </xf>
    <xf numFmtId="0" fontId="0" fillId="0" borderId="10" xfId="0" applyFont="1" applyBorder="1" applyAlignment="1" applyProtection="1">
      <alignment/>
      <protection hidden="1" locked="0"/>
    </xf>
    <xf numFmtId="0" fontId="0" fillId="0" borderId="10" xfId="0" applyFont="1" applyBorder="1" applyAlignment="1" applyProtection="1">
      <alignment horizontal="left"/>
      <protection hidden="1" locked="0"/>
    </xf>
    <xf numFmtId="0" fontId="0" fillId="0" borderId="11" xfId="0" applyFont="1" applyBorder="1" applyAlignment="1" applyProtection="1">
      <alignment horizontal="left"/>
      <protection hidden="1" locked="0"/>
    </xf>
    <xf numFmtId="0" fontId="0" fillId="0" borderId="11" xfId="0" applyFont="1" applyBorder="1" applyAlignment="1" applyProtection="1">
      <alignment/>
      <protection hidden="1" locked="0"/>
    </xf>
    <xf numFmtId="0" fontId="0" fillId="0" borderId="10" xfId="0" applyFont="1" applyBorder="1" applyAlignment="1" applyProtection="1">
      <alignment/>
      <protection hidden="1" locked="0"/>
    </xf>
    <xf numFmtId="0" fontId="5" fillId="0" borderId="10" xfId="0" applyFont="1" applyBorder="1" applyAlignment="1" applyProtection="1">
      <alignment horizontal="center"/>
      <protection hidden="1" locked="0"/>
    </xf>
    <xf numFmtId="0" fontId="5" fillId="0" borderId="11" xfId="0" applyFont="1" applyBorder="1" applyAlignment="1" applyProtection="1">
      <alignment horizontal="center"/>
      <protection hidden="1" locked="0"/>
    </xf>
    <xf numFmtId="0" fontId="6" fillId="0" borderId="0" xfId="0" applyFont="1" applyAlignment="1" applyProtection="1">
      <alignment horizontal="center"/>
      <protection hidden="1"/>
    </xf>
    <xf numFmtId="0" fontId="6" fillId="0" borderId="0" xfId="0" applyFont="1" applyAlignment="1" applyProtection="1">
      <alignment/>
      <protection hidden="1"/>
    </xf>
    <xf numFmtId="0" fontId="5" fillId="0" borderId="0" xfId="0" applyFont="1" applyAlignment="1" applyProtection="1">
      <alignment horizontal="lef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4" fillId="0" borderId="0" xfId="0" applyFont="1" applyAlignment="1" applyProtection="1">
      <alignment/>
      <protection hidden="1"/>
    </xf>
    <xf numFmtId="0" fontId="4" fillId="0" borderId="0" xfId="0" applyFont="1" applyAlignment="1" applyProtection="1">
      <alignment/>
      <protection hidden="1"/>
    </xf>
    <xf numFmtId="14" fontId="0"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right"/>
      <protection hidden="1"/>
    </xf>
    <xf numFmtId="0" fontId="0" fillId="0" borderId="0" xfId="0" applyFont="1" applyAlignment="1" applyProtection="1">
      <alignment horizontal="right"/>
      <protection hidden="1"/>
    </xf>
    <xf numFmtId="0" fontId="0" fillId="0" borderId="0" xfId="0" applyFont="1" applyBorder="1" applyAlignment="1" applyProtection="1">
      <alignment horizontal="right"/>
      <protection hidden="1"/>
    </xf>
    <xf numFmtId="49" fontId="0" fillId="0" borderId="0" xfId="0" applyNumberFormat="1" applyFont="1" applyBorder="1" applyAlignment="1" applyProtection="1">
      <alignment horizontal="right"/>
      <protection hidden="1"/>
    </xf>
    <xf numFmtId="0" fontId="0"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7" fillId="0" borderId="13" xfId="0" applyFont="1" applyBorder="1" applyAlignment="1">
      <alignment horizontal="centerContinuous"/>
    </xf>
    <xf numFmtId="0" fontId="7" fillId="0" borderId="14" xfId="0" applyFont="1" applyBorder="1" applyAlignment="1">
      <alignment horizontal="centerContinuous"/>
    </xf>
    <xf numFmtId="0" fontId="7" fillId="0" borderId="15" xfId="0" applyFont="1" applyBorder="1" applyAlignment="1">
      <alignment horizontal="centerContinuous"/>
    </xf>
    <xf numFmtId="0" fontId="3" fillId="0" borderId="0" xfId="0" applyFont="1" applyAlignment="1">
      <alignment/>
    </xf>
    <xf numFmtId="0" fontId="3" fillId="0" borderId="16" xfId="0" applyFont="1" applyBorder="1" applyAlignment="1">
      <alignment/>
    </xf>
    <xf numFmtId="0" fontId="3" fillId="0" borderId="10" xfId="0" applyFont="1" applyBorder="1" applyAlignment="1">
      <alignment/>
    </xf>
    <xf numFmtId="0" fontId="3" fillId="0" borderId="17" xfId="0" applyFont="1" applyBorder="1" applyAlignment="1">
      <alignment/>
    </xf>
    <xf numFmtId="0" fontId="3" fillId="0" borderId="18" xfId="0" applyFont="1" applyBorder="1" applyAlignment="1">
      <alignment/>
    </xf>
    <xf numFmtId="0" fontId="7" fillId="0" borderId="19" xfId="0" applyFont="1" applyBorder="1" applyAlignment="1">
      <alignment horizontal="centerContinuous"/>
    </xf>
    <xf numFmtId="0" fontId="3" fillId="0" borderId="20" xfId="0" applyFont="1" applyBorder="1" applyAlignment="1">
      <alignment/>
    </xf>
    <xf numFmtId="0" fontId="3" fillId="0" borderId="12" xfId="0" applyFont="1" applyBorder="1" applyAlignment="1">
      <alignment/>
    </xf>
    <xf numFmtId="0" fontId="7" fillId="0" borderId="12" xfId="0" applyFont="1" applyBorder="1" applyAlignment="1">
      <alignment horizontal="centerContinuous"/>
    </xf>
    <xf numFmtId="0" fontId="3" fillId="0" borderId="21" xfId="0" applyFont="1" applyBorder="1" applyAlignment="1">
      <alignment/>
    </xf>
    <xf numFmtId="0" fontId="7" fillId="0" borderId="21" xfId="0" applyFont="1" applyBorder="1" applyAlignment="1">
      <alignment horizontal="centerContinuous"/>
    </xf>
    <xf numFmtId="0" fontId="3" fillId="0" borderId="22" xfId="0" applyFont="1" applyBorder="1" applyAlignment="1">
      <alignment/>
    </xf>
    <xf numFmtId="0" fontId="3" fillId="0" borderId="23" xfId="0" applyFont="1" applyBorder="1" applyAlignment="1">
      <alignment/>
    </xf>
    <xf numFmtId="0" fontId="3" fillId="0" borderId="21" xfId="0" applyFont="1" applyBorder="1" applyAlignment="1">
      <alignment horizontal="left"/>
    </xf>
    <xf numFmtId="0" fontId="3" fillId="0" borderId="21" xfId="0" applyFont="1" applyBorder="1" applyAlignment="1">
      <alignment horizontal="centerContinuous"/>
    </xf>
    <xf numFmtId="0" fontId="7" fillId="0" borderId="19" xfId="0" applyFont="1" applyBorder="1" applyAlignment="1">
      <alignment horizontal="left"/>
    </xf>
    <xf numFmtId="0" fontId="2" fillId="0" borderId="0" xfId="0" applyFont="1" applyAlignment="1">
      <alignment vertical="center"/>
    </xf>
    <xf numFmtId="0" fontId="0" fillId="0" borderId="0" xfId="0" applyAlignment="1" applyProtection="1">
      <alignment/>
      <protection/>
    </xf>
    <xf numFmtId="0" fontId="3" fillId="0" borderId="0" xfId="0" applyFont="1" applyAlignment="1" applyProtection="1">
      <alignment/>
      <protection/>
    </xf>
    <xf numFmtId="0" fontId="3" fillId="0" borderId="14" xfId="0" applyFont="1" applyBorder="1" applyAlignment="1" applyProtection="1">
      <alignment/>
      <protection/>
    </xf>
    <xf numFmtId="0" fontId="7" fillId="0" borderId="13" xfId="0" applyFont="1" applyBorder="1" applyAlignment="1" applyProtection="1">
      <alignment horizontal="left"/>
      <protection/>
    </xf>
    <xf numFmtId="0" fontId="3" fillId="0" borderId="15" xfId="0" applyFont="1" applyBorder="1" applyAlignment="1" applyProtection="1">
      <alignment/>
      <protection/>
    </xf>
    <xf numFmtId="0" fontId="7" fillId="0" borderId="20" xfId="0" applyFont="1" applyBorder="1" applyAlignment="1" applyProtection="1">
      <alignment horizontal="centerContinuous"/>
      <protection/>
    </xf>
    <xf numFmtId="0" fontId="3" fillId="0" borderId="21" xfId="0" applyFont="1" applyBorder="1" applyAlignment="1" applyProtection="1">
      <alignment horizontal="left" vertical="center"/>
      <protection/>
    </xf>
    <xf numFmtId="0" fontId="3" fillId="0" borderId="10" xfId="0" applyFont="1" applyBorder="1" applyAlignment="1" applyProtection="1">
      <alignment/>
      <protection/>
    </xf>
    <xf numFmtId="0" fontId="3" fillId="0" borderId="22" xfId="0" applyFont="1" applyBorder="1" applyAlignment="1" applyProtection="1">
      <alignment horizontal="left" vertical="center"/>
      <protection/>
    </xf>
    <xf numFmtId="0" fontId="3" fillId="0" borderId="24" xfId="0" applyFont="1" applyBorder="1" applyAlignment="1" applyProtection="1">
      <alignment/>
      <protection/>
    </xf>
    <xf numFmtId="0" fontId="3" fillId="0" borderId="23" xfId="0" applyFont="1" applyBorder="1" applyAlignment="1" applyProtection="1">
      <alignment horizontal="left" vertical="center"/>
      <protection/>
    </xf>
    <xf numFmtId="0" fontId="3" fillId="0" borderId="16" xfId="0" applyFont="1" applyBorder="1" applyAlignment="1" applyProtection="1">
      <alignment/>
      <protection/>
    </xf>
    <xf numFmtId="0" fontId="0" fillId="0" borderId="25" xfId="0" applyFont="1" applyFill="1" applyBorder="1" applyAlignment="1">
      <alignment horizontal="center"/>
    </xf>
    <xf numFmtId="0" fontId="3" fillId="0" borderId="17" xfId="0" applyFont="1" applyBorder="1" applyAlignment="1" applyProtection="1">
      <alignment/>
      <protection/>
    </xf>
    <xf numFmtId="0" fontId="8" fillId="0" borderId="0" xfId="0" applyFont="1" applyAlignment="1" applyProtection="1">
      <alignment/>
      <protection locked="0"/>
    </xf>
    <xf numFmtId="0" fontId="0" fillId="0" borderId="13" xfId="0" applyFont="1" applyBorder="1" applyAlignment="1">
      <alignment/>
    </xf>
    <xf numFmtId="0" fontId="0" fillId="0" borderId="19" xfId="0" applyFont="1" applyBorder="1" applyAlignment="1">
      <alignment/>
    </xf>
    <xf numFmtId="0" fontId="0" fillId="0" borderId="26" xfId="0" applyFont="1" applyBorder="1" applyAlignment="1">
      <alignment horizontal="centerContinuous" vertical="center"/>
    </xf>
    <xf numFmtId="0" fontId="0" fillId="0" borderId="27" xfId="0" applyFont="1" applyBorder="1" applyAlignment="1">
      <alignment horizontal="centerContinuous" vertical="center"/>
    </xf>
    <xf numFmtId="0" fontId="0" fillId="0" borderId="28" xfId="0" applyFont="1" applyBorder="1" applyAlignment="1">
      <alignment horizontal="centerContinuous" vertical="center"/>
    </xf>
    <xf numFmtId="0" fontId="0" fillId="0" borderId="29" xfId="0" applyFont="1" applyFill="1" applyBorder="1" applyAlignment="1">
      <alignment horizontal="center"/>
    </xf>
    <xf numFmtId="0" fontId="0" fillId="0" borderId="13" xfId="0" applyFont="1" applyBorder="1" applyAlignment="1">
      <alignment horizontal="center"/>
    </xf>
    <xf numFmtId="0" fontId="9" fillId="0" borderId="30"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31" xfId="0" applyFont="1" applyBorder="1" applyAlignment="1">
      <alignment horizontal="centerContinuous"/>
    </xf>
    <xf numFmtId="0" fontId="0" fillId="0" borderId="14" xfId="0" applyFont="1" applyBorder="1" applyAlignment="1">
      <alignment horizontal="center"/>
    </xf>
    <xf numFmtId="0" fontId="0" fillId="0" borderId="32" xfId="0" applyFont="1" applyFill="1" applyBorder="1" applyAlignment="1">
      <alignment horizontal="center"/>
    </xf>
    <xf numFmtId="0" fontId="0" fillId="0" borderId="30" xfId="0" applyFont="1" applyBorder="1" applyAlignment="1">
      <alignment horizontal="left"/>
    </xf>
    <xf numFmtId="0" fontId="0" fillId="0" borderId="32" xfId="0" applyFont="1" applyFill="1" applyBorder="1" applyAlignment="1">
      <alignment horizontal="centerContinuous"/>
    </xf>
    <xf numFmtId="0" fontId="0" fillId="0" borderId="20" xfId="0" applyFont="1" applyBorder="1" applyAlignment="1">
      <alignment/>
    </xf>
    <xf numFmtId="0" fontId="0" fillId="0" borderId="12" xfId="0" applyFont="1" applyBorder="1" applyAlignment="1">
      <alignment/>
    </xf>
    <xf numFmtId="0" fontId="9" fillId="0" borderId="20" xfId="0" applyFont="1" applyBorder="1" applyAlignment="1">
      <alignment horizontal="centerContinuous"/>
    </xf>
    <xf numFmtId="0" fontId="9" fillId="0" borderId="12" xfId="0" applyFont="1" applyBorder="1" applyAlignment="1">
      <alignment horizontal="centerContinuous"/>
    </xf>
    <xf numFmtId="0" fontId="9" fillId="0" borderId="15" xfId="0" applyFont="1" applyBorder="1" applyAlignment="1">
      <alignment horizontal="centerContinuous"/>
    </xf>
    <xf numFmtId="0" fontId="0" fillId="0" borderId="20" xfId="0" applyFont="1" applyBorder="1" applyAlignment="1">
      <alignment horizontal="center"/>
    </xf>
    <xf numFmtId="0" fontId="0" fillId="0" borderId="15" xfId="0" applyFont="1" applyBorder="1" applyAlignment="1">
      <alignment horizontal="center"/>
    </xf>
    <xf numFmtId="0" fontId="9" fillId="0" borderId="13" xfId="0" applyFont="1" applyBorder="1" applyAlignment="1">
      <alignment horizontal="left"/>
    </xf>
    <xf numFmtId="0" fontId="0" fillId="0" borderId="22" xfId="0" applyFont="1" applyBorder="1" applyAlignment="1" applyProtection="1">
      <alignment horizontal="left" vertical="center"/>
      <protection locked="0"/>
    </xf>
    <xf numFmtId="0" fontId="0" fillId="0" borderId="10" xfId="0"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pplyProtection="1">
      <alignment horizontal="left" vertical="center"/>
      <protection locked="0"/>
    </xf>
    <xf numFmtId="0" fontId="0" fillId="0" borderId="11" xfId="0" applyFont="1" applyBorder="1" applyAlignment="1">
      <alignment/>
    </xf>
    <xf numFmtId="0" fontId="0" fillId="0" borderId="35" xfId="0" applyFont="1" applyBorder="1" applyAlignment="1">
      <alignment/>
    </xf>
    <xf numFmtId="14" fontId="0" fillId="0" borderId="30" xfId="0" applyNumberFormat="1" applyFont="1" applyBorder="1" applyAlignment="1" applyProtection="1">
      <alignment horizontal="centerContinuous"/>
      <protection/>
    </xf>
    <xf numFmtId="0" fontId="9" fillId="0" borderId="0" xfId="0" applyFont="1" applyAlignment="1">
      <alignment horizontal="center"/>
    </xf>
    <xf numFmtId="0" fontId="0" fillId="0" borderId="0" xfId="0" applyBorder="1" applyAlignment="1">
      <alignment/>
    </xf>
    <xf numFmtId="14" fontId="0" fillId="0" borderId="0" xfId="0" applyNumberFormat="1" applyFont="1" applyBorder="1" applyAlignment="1" applyProtection="1">
      <alignment horizontal="centerContinuous"/>
      <protection/>
    </xf>
    <xf numFmtId="0" fontId="0" fillId="0" borderId="0" xfId="0" applyFont="1" applyAlignment="1">
      <alignment horizontal="center"/>
    </xf>
    <xf numFmtId="0" fontId="0" fillId="0" borderId="30" xfId="0" applyFont="1" applyBorder="1" applyAlignment="1">
      <alignment horizontal="centerContinuous" vertical="top"/>
    </xf>
    <xf numFmtId="0" fontId="0" fillId="0" borderId="0"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23" xfId="0" applyFont="1" applyBorder="1" applyAlignment="1" applyProtection="1">
      <alignment horizontal="left" vertical="center"/>
      <protection locked="0"/>
    </xf>
    <xf numFmtId="0" fontId="0" fillId="0" borderId="18" xfId="0" applyFont="1" applyBorder="1" applyAlignment="1">
      <alignment/>
    </xf>
    <xf numFmtId="0" fontId="0" fillId="0" borderId="36" xfId="0" applyFont="1" applyBorder="1" applyAlignment="1">
      <alignment/>
    </xf>
    <xf numFmtId="0" fontId="9" fillId="0" borderId="26" xfId="0" applyFont="1" applyBorder="1" applyAlignment="1">
      <alignment horizontal="left" vertical="center"/>
    </xf>
    <xf numFmtId="0" fontId="7" fillId="0" borderId="27" xfId="0" applyFont="1" applyBorder="1" applyAlignment="1">
      <alignment horizontal="left" vertical="center"/>
    </xf>
    <xf numFmtId="0" fontId="9" fillId="0" borderId="27" xfId="0" applyFont="1" applyBorder="1" applyAlignment="1">
      <alignment horizontal="centerContinuous" vertical="center"/>
    </xf>
    <xf numFmtId="0" fontId="0" fillId="0" borderId="37" xfId="0" applyFont="1" applyBorder="1" applyAlignment="1">
      <alignment/>
    </xf>
    <xf numFmtId="170" fontId="0" fillId="0" borderId="38" xfId="0" applyNumberFormat="1" applyFont="1" applyBorder="1" applyAlignment="1">
      <alignment vertical="center"/>
    </xf>
    <xf numFmtId="170" fontId="0" fillId="0" borderId="39" xfId="0" applyNumberFormat="1" applyFont="1" applyFill="1" applyBorder="1" applyAlignment="1">
      <alignment vertical="center"/>
    </xf>
    <xf numFmtId="170" fontId="0" fillId="0" borderId="39" xfId="0" applyNumberFormat="1" applyFont="1" applyBorder="1" applyAlignment="1">
      <alignment vertical="center"/>
    </xf>
    <xf numFmtId="6" fontId="0" fillId="0" borderId="39" xfId="0" applyNumberFormat="1" applyFont="1" applyFill="1" applyBorder="1" applyAlignment="1">
      <alignment vertical="center"/>
    </xf>
    <xf numFmtId="6" fontId="0" fillId="0" borderId="39" xfId="0" applyNumberFormat="1" applyFont="1" applyBorder="1" applyAlignment="1">
      <alignment vertical="center"/>
    </xf>
    <xf numFmtId="6" fontId="0" fillId="0" borderId="40" xfId="0" applyNumberFormat="1" applyFont="1" applyFill="1" applyBorder="1" applyAlignment="1">
      <alignment vertical="center"/>
    </xf>
    <xf numFmtId="0" fontId="9" fillId="0" borderId="30" xfId="0" applyFont="1" applyBorder="1" applyAlignment="1">
      <alignment horizontal="center"/>
    </xf>
    <xf numFmtId="0" fontId="0" fillId="0" borderId="37" xfId="0" applyFont="1" applyBorder="1" applyAlignment="1">
      <alignment/>
    </xf>
    <xf numFmtId="0" fontId="9" fillId="0" borderId="13"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0" xfId="0" applyFont="1" applyBorder="1" applyAlignment="1" applyProtection="1">
      <alignment/>
      <protection/>
    </xf>
    <xf numFmtId="0" fontId="9" fillId="0" borderId="0" xfId="0" applyFont="1" applyBorder="1" applyAlignment="1" applyProtection="1">
      <alignment horizontal="centerContinuous"/>
      <protection/>
    </xf>
    <xf numFmtId="0" fontId="9" fillId="0" borderId="30" xfId="0" applyFont="1" applyBorder="1" applyAlignment="1" applyProtection="1">
      <alignment horizontal="center"/>
      <protection/>
    </xf>
    <xf numFmtId="0" fontId="9" fillId="0" borderId="0" xfId="0" applyFont="1" applyAlignment="1" applyProtection="1">
      <alignment horizontal="center"/>
      <protection/>
    </xf>
    <xf numFmtId="0" fontId="0" fillId="0" borderId="30" xfId="0" applyFont="1" applyBorder="1" applyAlignment="1" applyProtection="1">
      <alignment horizontal="left"/>
      <protection/>
    </xf>
    <xf numFmtId="0" fontId="0" fillId="0" borderId="30" xfId="0" applyFont="1" applyBorder="1" applyAlignment="1" applyProtection="1">
      <alignment horizontal="centerContinuous" vertical="top"/>
      <protection/>
    </xf>
    <xf numFmtId="0" fontId="0" fillId="0" borderId="18"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20" xfId="0" applyFont="1" applyBorder="1" applyAlignment="1" applyProtection="1">
      <alignment/>
      <protection/>
    </xf>
    <xf numFmtId="0" fontId="0" fillId="0" borderId="0" xfId="0" applyFont="1" applyBorder="1" applyAlignment="1" applyProtection="1">
      <alignment horizontal="centerContinuous" vertical="top"/>
      <protection/>
    </xf>
    <xf numFmtId="0" fontId="11" fillId="0" borderId="0" xfId="0" applyFont="1" applyAlignment="1">
      <alignment/>
    </xf>
    <xf numFmtId="0" fontId="0" fillId="0" borderId="19" xfId="0" applyBorder="1" applyAlignment="1">
      <alignment/>
    </xf>
    <xf numFmtId="0" fontId="0" fillId="0" borderId="30" xfId="0" applyBorder="1" applyAlignment="1">
      <alignment/>
    </xf>
    <xf numFmtId="0" fontId="0" fillId="0" borderId="20" xfId="0" applyBorder="1" applyAlignment="1">
      <alignment/>
    </xf>
    <xf numFmtId="0" fontId="0" fillId="0" borderId="12" xfId="0" applyBorder="1" applyAlignment="1">
      <alignment/>
    </xf>
    <xf numFmtId="1" fontId="0" fillId="0" borderId="30" xfId="0" applyNumberFormat="1" applyFont="1" applyBorder="1" applyAlignment="1" applyProtection="1">
      <alignment horizontal="centerContinuous"/>
      <protection/>
    </xf>
    <xf numFmtId="14" fontId="0" fillId="0" borderId="30" xfId="0" applyNumberFormat="1" applyFont="1" applyBorder="1" applyAlignment="1" applyProtection="1">
      <alignment horizontal="left"/>
      <protection/>
    </xf>
    <xf numFmtId="0" fontId="13" fillId="0" borderId="0" xfId="0" applyNumberFormat="1" applyFont="1" applyBorder="1" applyAlignment="1">
      <alignment horizontal="center"/>
    </xf>
    <xf numFmtId="14" fontId="13" fillId="0" borderId="0" xfId="0" applyNumberFormat="1" applyFont="1" applyBorder="1" applyAlignment="1" applyProtection="1">
      <alignment horizontal="center"/>
      <protection/>
    </xf>
    <xf numFmtId="0" fontId="13" fillId="0" borderId="0" xfId="0" applyFont="1" applyBorder="1" applyAlignment="1" applyProtection="1">
      <alignment horizontal="left"/>
      <protection/>
    </xf>
    <xf numFmtId="14" fontId="13" fillId="0" borderId="0" xfId="0" applyNumberFormat="1" applyFont="1" applyBorder="1" applyAlignment="1" applyProtection="1">
      <alignment horizontal="centerContinuous"/>
      <protection/>
    </xf>
    <xf numFmtId="0" fontId="13" fillId="0" borderId="0" xfId="0" applyFont="1" applyBorder="1" applyAlignment="1">
      <alignment horizontal="left"/>
    </xf>
    <xf numFmtId="0" fontId="0" fillId="33" borderId="39" xfId="0" applyFont="1" applyFill="1" applyBorder="1" applyAlignment="1" applyProtection="1">
      <alignment horizontal="left" vertical="center"/>
      <protection/>
    </xf>
    <xf numFmtId="0" fontId="0" fillId="33" borderId="27" xfId="0" applyFont="1" applyFill="1" applyBorder="1" applyAlignment="1">
      <alignment vertical="center"/>
    </xf>
    <xf numFmtId="49" fontId="0" fillId="0" borderId="25" xfId="0" applyNumberFormat="1" applyFont="1" applyFill="1" applyBorder="1" applyAlignment="1">
      <alignment horizontal="center"/>
    </xf>
    <xf numFmtId="0" fontId="7"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right"/>
    </xf>
    <xf numFmtId="0" fontId="9" fillId="0" borderId="41" xfId="0" applyFont="1" applyBorder="1" applyAlignment="1">
      <alignment horizontal="left" vertical="center"/>
    </xf>
    <xf numFmtId="0" fontId="7" fillId="0" borderId="41" xfId="0" applyFont="1" applyBorder="1" applyAlignment="1">
      <alignment horizontal="left" vertical="center"/>
    </xf>
    <xf numFmtId="0" fontId="9" fillId="0" borderId="41" xfId="0" applyFont="1" applyBorder="1" applyAlignment="1">
      <alignment horizontal="centerContinuous" vertical="center"/>
    </xf>
    <xf numFmtId="0" fontId="0" fillId="0" borderId="41" xfId="0" applyFont="1" applyBorder="1" applyAlignment="1">
      <alignment/>
    </xf>
    <xf numFmtId="0" fontId="0" fillId="0" borderId="41" xfId="0" applyFont="1" applyFill="1" applyBorder="1" applyAlignment="1" applyProtection="1">
      <alignment horizontal="left" vertical="center"/>
      <protection/>
    </xf>
    <xf numFmtId="0" fontId="0" fillId="0" borderId="41" xfId="0" applyFont="1" applyFill="1" applyBorder="1" applyAlignment="1">
      <alignment vertical="center"/>
    </xf>
    <xf numFmtId="0" fontId="7" fillId="0" borderId="42"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0" xfId="0" applyAlignment="1">
      <alignment wrapText="1"/>
    </xf>
    <xf numFmtId="0" fontId="9" fillId="0" borderId="29" xfId="0" applyFont="1" applyFill="1" applyBorder="1" applyAlignment="1">
      <alignment horizontal="center"/>
    </xf>
    <xf numFmtId="0" fontId="3" fillId="0" borderId="0" xfId="0" applyFont="1" applyAlignment="1">
      <alignment horizontal="centerContinuous"/>
    </xf>
    <xf numFmtId="0" fontId="12" fillId="0" borderId="0" xfId="0" applyFont="1" applyAlignment="1">
      <alignment horizontal="right"/>
    </xf>
    <xf numFmtId="0" fontId="5" fillId="0" borderId="11" xfId="0" applyFont="1" applyBorder="1" applyAlignment="1">
      <alignment horizontal="centerContinuous" vertical="center"/>
    </xf>
    <xf numFmtId="0" fontId="3" fillId="0" borderId="10" xfId="0" applyFont="1" applyBorder="1" applyAlignment="1">
      <alignment vertical="center"/>
    </xf>
    <xf numFmtId="0" fontId="2" fillId="0" borderId="0" xfId="0" applyFont="1" applyAlignment="1">
      <alignment/>
    </xf>
    <xf numFmtId="0" fontId="3" fillId="0" borderId="11" xfId="0" applyFont="1" applyBorder="1" applyAlignment="1">
      <alignment horizontal="centerContinuous" vertical="center"/>
    </xf>
    <xf numFmtId="0" fontId="8" fillId="0" borderId="0" xfId="0" applyFont="1" applyAlignment="1">
      <alignment horizontal="centerContinuous"/>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4" xfId="0" applyFont="1" applyBorder="1" applyAlignment="1">
      <alignment horizontal="centerContinuous" vertical="center"/>
    </xf>
    <xf numFmtId="0" fontId="7" fillId="0" borderId="0" xfId="0" applyFont="1" applyAlignment="1">
      <alignment horizontal="left" vertical="center"/>
    </xf>
    <xf numFmtId="0" fontId="0" fillId="33" borderId="22" xfId="0" applyFill="1" applyBorder="1" applyAlignment="1">
      <alignment vertical="center"/>
    </xf>
    <xf numFmtId="0" fontId="0" fillId="33" borderId="10" xfId="0" applyFill="1" applyBorder="1" applyAlignment="1">
      <alignment vertical="center"/>
    </xf>
    <xf numFmtId="0" fontId="8" fillId="0" borderId="0" xfId="0" applyFont="1" applyAlignment="1">
      <alignment vertical="center"/>
    </xf>
    <xf numFmtId="0" fontId="3" fillId="0" borderId="22" xfId="0" applyFont="1" applyBorder="1" applyAlignment="1">
      <alignment vertical="center"/>
    </xf>
    <xf numFmtId="0" fontId="3" fillId="0" borderId="10" xfId="0" applyFont="1" applyBorder="1" applyAlignment="1" applyProtection="1">
      <alignment vertical="center"/>
      <protection locked="0"/>
    </xf>
    <xf numFmtId="0" fontId="3" fillId="0" borderId="44" xfId="0" applyFont="1" applyBorder="1" applyAlignment="1" applyProtection="1">
      <alignment horizontal="center" vertical="center"/>
      <protection locked="0"/>
    </xf>
    <xf numFmtId="168" fontId="3" fillId="0" borderId="17" xfId="0" applyNumberFormat="1" applyFont="1" applyBorder="1" applyAlignment="1" applyProtection="1">
      <alignment vertical="center"/>
      <protection locked="0"/>
    </xf>
    <xf numFmtId="0" fontId="3" fillId="0" borderId="47" xfId="0" applyFont="1" applyBorder="1" applyAlignment="1" applyProtection="1">
      <alignment horizontal="center" vertical="center"/>
      <protection locked="0"/>
    </xf>
    <xf numFmtId="168" fontId="3" fillId="0" borderId="48" xfId="0" applyNumberFormat="1" applyFont="1" applyBorder="1" applyAlignment="1" applyProtection="1">
      <alignment vertical="center"/>
      <protection locked="0"/>
    </xf>
    <xf numFmtId="0" fontId="5" fillId="0" borderId="10" xfId="0" applyFont="1" applyBorder="1" applyAlignment="1">
      <alignment horizontal="centerContinuous" vertical="center"/>
    </xf>
    <xf numFmtId="0" fontId="3" fillId="0" borderId="10" xfId="0" applyFont="1" applyBorder="1" applyAlignment="1">
      <alignment horizontal="centerContinuous" vertical="center"/>
    </xf>
    <xf numFmtId="0" fontId="4" fillId="0" borderId="10" xfId="0" applyFont="1" applyBorder="1" applyAlignment="1">
      <alignment horizontal="centerContinuous" vertical="center"/>
    </xf>
    <xf numFmtId="0" fontId="12" fillId="0" borderId="23" xfId="0" applyFont="1" applyBorder="1" applyAlignment="1">
      <alignment horizontal="right"/>
    </xf>
    <xf numFmtId="0" fontId="7" fillId="0" borderId="18" xfId="0" applyFont="1" applyBorder="1" applyAlignment="1">
      <alignment horizontal="left" vertical="center"/>
    </xf>
    <xf numFmtId="0" fontId="0" fillId="0" borderId="18" xfId="0" applyBorder="1" applyAlignment="1">
      <alignment/>
    </xf>
    <xf numFmtId="0" fontId="7" fillId="0" borderId="22" xfId="0" applyFont="1" applyBorder="1" applyAlignment="1">
      <alignment horizontal="centerContinuous" vertical="center"/>
    </xf>
    <xf numFmtId="0" fontId="9" fillId="0" borderId="23" xfId="0" applyFont="1" applyBorder="1" applyAlignment="1">
      <alignment horizontal="center"/>
    </xf>
    <xf numFmtId="0" fontId="17" fillId="0" borderId="22" xfId="0" applyFont="1" applyBorder="1" applyAlignment="1">
      <alignment horizontal="centerContinuous" vertical="center"/>
    </xf>
    <xf numFmtId="0" fontId="17" fillId="0" borderId="22" xfId="0" applyFont="1" applyBorder="1" applyAlignment="1">
      <alignment horizontal="center" vertical="center"/>
    </xf>
    <xf numFmtId="0" fontId="9" fillId="0" borderId="49" xfId="0" applyFont="1" applyBorder="1" applyAlignment="1">
      <alignment horizontal="center"/>
    </xf>
    <xf numFmtId="0" fontId="17" fillId="0" borderId="44" xfId="0" applyFont="1" applyBorder="1" applyAlignment="1">
      <alignment horizontal="center" vertical="center"/>
    </xf>
    <xf numFmtId="0" fontId="0" fillId="0" borderId="18" xfId="0" applyFill="1" applyBorder="1" applyAlignment="1">
      <alignment vertical="center"/>
    </xf>
    <xf numFmtId="0" fontId="7" fillId="0" borderId="0" xfId="0" applyFont="1" applyBorder="1" applyAlignment="1">
      <alignment horizontal="center" vertical="center"/>
    </xf>
    <xf numFmtId="168" fontId="3" fillId="0" borderId="0" xfId="0" applyNumberFormat="1" applyFont="1" applyBorder="1" applyAlignment="1">
      <alignment vertical="center"/>
    </xf>
    <xf numFmtId="0" fontId="7" fillId="0" borderId="50" xfId="0" applyFont="1" applyBorder="1" applyAlignment="1">
      <alignment horizontal="center" vertical="center"/>
    </xf>
    <xf numFmtId="0" fontId="3" fillId="0" borderId="0" xfId="0" applyFont="1" applyBorder="1" applyAlignment="1">
      <alignment vertical="center"/>
    </xf>
    <xf numFmtId="168" fontId="3" fillId="0" borderId="45" xfId="0" applyNumberFormat="1" applyFont="1" applyBorder="1" applyAlignment="1" applyProtection="1">
      <alignment vertical="center"/>
      <protection locked="0"/>
    </xf>
    <xf numFmtId="168" fontId="3" fillId="0" borderId="44" xfId="0" applyNumberFormat="1" applyFont="1" applyBorder="1" applyAlignment="1" applyProtection="1">
      <alignment vertical="center"/>
      <protection locked="0"/>
    </xf>
    <xf numFmtId="14" fontId="0" fillId="0" borderId="0" xfId="0" applyNumberFormat="1" applyAlignment="1">
      <alignment/>
    </xf>
    <xf numFmtId="168" fontId="3" fillId="0" borderId="17" xfId="0" applyNumberFormat="1" applyFont="1" applyBorder="1" applyAlignment="1" applyProtection="1">
      <alignment vertical="center"/>
      <protection hidden="1"/>
    </xf>
    <xf numFmtId="168" fontId="3" fillId="0" borderId="16" xfId="0" applyNumberFormat="1" applyFont="1" applyBorder="1" applyAlignment="1" applyProtection="1">
      <alignment vertical="center"/>
      <protection hidden="1"/>
    </xf>
    <xf numFmtId="0" fontId="3" fillId="0" borderId="46" xfId="0" applyFont="1" applyBorder="1" applyAlignment="1">
      <alignment vertical="center"/>
    </xf>
    <xf numFmtId="0" fontId="4" fillId="0" borderId="0" xfId="0" applyFont="1" applyAlignment="1">
      <alignment/>
    </xf>
    <xf numFmtId="0" fontId="5" fillId="0" borderId="13" xfId="0" applyFont="1" applyBorder="1" applyAlignment="1">
      <alignment horizontal="centerContinuous"/>
    </xf>
    <xf numFmtId="0" fontId="5" fillId="0" borderId="19" xfId="0" applyFont="1" applyBorder="1" applyAlignment="1">
      <alignment horizontal="centerContinuous"/>
    </xf>
    <xf numFmtId="0" fontId="5" fillId="0" borderId="51" xfId="0" applyFont="1" applyBorder="1" applyAlignment="1">
      <alignment horizontal="centerContinuous"/>
    </xf>
    <xf numFmtId="0" fontId="3" fillId="0" borderId="52" xfId="0" applyFont="1" applyBorder="1" applyAlignment="1">
      <alignment/>
    </xf>
    <xf numFmtId="0" fontId="0" fillId="0" borderId="53" xfId="0" applyBorder="1" applyAlignment="1">
      <alignment/>
    </xf>
    <xf numFmtId="6" fontId="3" fillId="0" borderId="47" xfId="0" applyNumberFormat="1" applyFont="1" applyFill="1" applyBorder="1" applyAlignment="1">
      <alignment vertical="center"/>
    </xf>
    <xf numFmtId="0" fontId="0" fillId="0" borderId="0" xfId="0" applyAlignment="1" applyProtection="1">
      <alignment/>
      <protection hidden="1"/>
    </xf>
    <xf numFmtId="6" fontId="0" fillId="0" borderId="0" xfId="0" applyNumberFormat="1" applyAlignment="1" applyProtection="1">
      <alignment/>
      <protection hidden="1"/>
    </xf>
    <xf numFmtId="0" fontId="5" fillId="0" borderId="11" xfId="0" applyFont="1" applyBorder="1" applyAlignment="1">
      <alignment vertical="center"/>
    </xf>
    <xf numFmtId="6" fontId="3" fillId="0" borderId="54" xfId="0" applyNumberFormat="1" applyFont="1" applyBorder="1" applyAlignment="1">
      <alignment vertical="center"/>
    </xf>
    <xf numFmtId="6" fontId="3" fillId="0" borderId="54" xfId="0" applyNumberFormat="1" applyFont="1" applyFill="1" applyBorder="1" applyAlignment="1">
      <alignment vertical="center"/>
    </xf>
    <xf numFmtId="6" fontId="3" fillId="0" borderId="55" xfId="0" applyNumberFormat="1" applyFont="1" applyBorder="1" applyAlignment="1">
      <alignment vertical="center"/>
    </xf>
    <xf numFmtId="6" fontId="3" fillId="0" borderId="56" xfId="0" applyNumberFormat="1" applyFont="1" applyBorder="1" applyAlignment="1">
      <alignment vertical="center"/>
    </xf>
    <xf numFmtId="0" fontId="3" fillId="0" borderId="26" xfId="0" applyFont="1" applyBorder="1" applyAlignment="1">
      <alignment/>
    </xf>
    <xf numFmtId="0" fontId="5" fillId="0" borderId="0" xfId="0" applyFont="1" applyAlignment="1">
      <alignment wrapText="1"/>
    </xf>
    <xf numFmtId="6" fontId="0" fillId="0" borderId="0" xfId="0" applyNumberFormat="1" applyAlignment="1">
      <alignment/>
    </xf>
    <xf numFmtId="1" fontId="19" fillId="0" borderId="0" xfId="0" applyNumberFormat="1" applyFont="1" applyFill="1" applyBorder="1" applyAlignment="1" applyProtection="1">
      <alignment horizontal="center"/>
      <protection/>
    </xf>
    <xf numFmtId="1" fontId="0" fillId="0" borderId="0" xfId="0" applyNumberFormat="1" applyAlignment="1">
      <alignment/>
    </xf>
    <xf numFmtId="0" fontId="0" fillId="0" borderId="45" xfId="0" applyBorder="1" applyAlignment="1">
      <alignment/>
    </xf>
    <xf numFmtId="0" fontId="6" fillId="0" borderId="48" xfId="0" applyFont="1" applyBorder="1" applyAlignment="1">
      <alignment vertical="top"/>
    </xf>
    <xf numFmtId="0" fontId="7" fillId="0" borderId="51" xfId="0" applyFont="1" applyBorder="1" applyAlignment="1">
      <alignment/>
    </xf>
    <xf numFmtId="0" fontId="12" fillId="0" borderId="26" xfId="0" applyFont="1" applyBorder="1" applyAlignment="1">
      <alignment horizontal="right"/>
    </xf>
    <xf numFmtId="0" fontId="12" fillId="0" borderId="27" xfId="0" applyFont="1" applyBorder="1" applyAlignment="1">
      <alignment horizontal="centerContinuous" vertical="center"/>
    </xf>
    <xf numFmtId="0" fontId="0" fillId="0" borderId="27" xfId="0" applyBorder="1" applyAlignment="1">
      <alignment horizontal="centerContinuous"/>
    </xf>
    <xf numFmtId="0" fontId="0" fillId="0" borderId="57" xfId="0" applyBorder="1" applyAlignment="1">
      <alignment horizontal="center" vertical="center" wrapText="1"/>
    </xf>
    <xf numFmtId="0" fontId="0" fillId="0" borderId="28" xfId="0" applyBorder="1" applyAlignment="1">
      <alignment horizontal="center" vertical="center" wrapText="1"/>
    </xf>
    <xf numFmtId="0" fontId="0" fillId="0" borderId="0" xfId="0" applyFill="1" applyAlignment="1">
      <alignment/>
    </xf>
    <xf numFmtId="49" fontId="3" fillId="0" borderId="58" xfId="0" applyNumberFormat="1"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0" fontId="0" fillId="0" borderId="10" xfId="0" applyBorder="1" applyAlignment="1">
      <alignment vertical="center"/>
    </xf>
    <xf numFmtId="0" fontId="0" fillId="0" borderId="0" xfId="0" applyAlignment="1">
      <alignment vertical="top"/>
    </xf>
    <xf numFmtId="0" fontId="8" fillId="0" borderId="0" xfId="0" applyFont="1" applyAlignment="1">
      <alignment/>
    </xf>
    <xf numFmtId="0" fontId="0" fillId="0" borderId="59" xfId="0" applyBorder="1" applyAlignment="1">
      <alignment/>
    </xf>
    <xf numFmtId="6" fontId="6" fillId="0" borderId="0" xfId="0" applyNumberFormat="1" applyFont="1" applyAlignment="1" applyProtection="1">
      <alignment/>
      <protection hidden="1"/>
    </xf>
    <xf numFmtId="0" fontId="0" fillId="0" borderId="10" xfId="0" applyFont="1" applyBorder="1" applyAlignment="1">
      <alignment vertical="center"/>
    </xf>
    <xf numFmtId="0" fontId="4" fillId="0" borderId="10" xfId="0" applyFont="1" applyBorder="1" applyAlignment="1">
      <alignment vertical="center"/>
    </xf>
    <xf numFmtId="49" fontId="3" fillId="0" borderId="53" xfId="0" applyNumberFormat="1" applyFont="1" applyBorder="1" applyAlignment="1">
      <alignment vertical="center"/>
    </xf>
    <xf numFmtId="0" fontId="8" fillId="0" borderId="11" xfId="0" applyFont="1" applyBorder="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49" fontId="0" fillId="0" borderId="11" xfId="0" applyNumberFormat="1" applyFont="1" applyBorder="1" applyAlignment="1">
      <alignment vertical="top"/>
    </xf>
    <xf numFmtId="0" fontId="5" fillId="0" borderId="11" xfId="0" applyFont="1" applyBorder="1" applyAlignment="1">
      <alignment/>
    </xf>
    <xf numFmtId="49" fontId="3" fillId="0" borderId="52" xfId="0" applyNumberFormat="1" applyFont="1" applyBorder="1" applyAlignment="1">
      <alignment vertical="center"/>
    </xf>
    <xf numFmtId="0" fontId="8" fillId="0" borderId="18" xfId="0" applyFont="1" applyBorder="1" applyAlignment="1">
      <alignment vertical="center"/>
    </xf>
    <xf numFmtId="0" fontId="0" fillId="0" borderId="18" xfId="0" applyBorder="1" applyAlignment="1">
      <alignment vertical="center"/>
    </xf>
    <xf numFmtId="0" fontId="7" fillId="33" borderId="10" xfId="0" applyFont="1" applyFill="1" applyBorder="1" applyAlignment="1">
      <alignment vertical="center"/>
    </xf>
    <xf numFmtId="0" fontId="3" fillId="33" borderId="10" xfId="0" applyFont="1" applyFill="1" applyBorder="1" applyAlignment="1">
      <alignment/>
    </xf>
    <xf numFmtId="0" fontId="0" fillId="33" borderId="10" xfId="0" applyFill="1" applyBorder="1" applyAlignment="1">
      <alignment/>
    </xf>
    <xf numFmtId="0" fontId="5" fillId="33" borderId="44" xfId="0" applyFont="1" applyFill="1" applyBorder="1" applyAlignment="1" applyProtection="1">
      <alignment vertical="center"/>
      <protection/>
    </xf>
    <xf numFmtId="0" fontId="5" fillId="33" borderId="33" xfId="0" applyFont="1" applyFill="1" applyBorder="1" applyAlignment="1" applyProtection="1">
      <alignment vertical="center"/>
      <protection/>
    </xf>
    <xf numFmtId="49" fontId="3" fillId="0" borderId="60" xfId="0" applyNumberFormat="1" applyFont="1" applyBorder="1" applyAlignment="1">
      <alignment vertical="center"/>
    </xf>
    <xf numFmtId="0" fontId="0" fillId="0" borderId="61" xfId="0" applyFont="1" applyBorder="1" applyAlignment="1">
      <alignment vertical="center"/>
    </xf>
    <xf numFmtId="0" fontId="3" fillId="0" borderId="61" xfId="0" applyFont="1" applyBorder="1" applyAlignment="1">
      <alignment/>
    </xf>
    <xf numFmtId="0" fontId="0" fillId="0" borderId="61" xfId="0" applyBorder="1" applyAlignment="1">
      <alignment/>
    </xf>
    <xf numFmtId="0" fontId="3" fillId="0" borderId="10" xfId="0" applyFont="1" applyFill="1" applyBorder="1" applyAlignment="1">
      <alignment/>
    </xf>
    <xf numFmtId="0" fontId="0" fillId="0" borderId="10" xfId="0" applyFill="1" applyBorder="1" applyAlignment="1">
      <alignment/>
    </xf>
    <xf numFmtId="168" fontId="3" fillId="0" borderId="33" xfId="0" applyNumberFormat="1" applyFont="1" applyBorder="1" applyAlignment="1" applyProtection="1">
      <alignment vertical="center"/>
      <protection locked="0"/>
    </xf>
    <xf numFmtId="168" fontId="3" fillId="0" borderId="33" xfId="0" applyNumberFormat="1" applyFont="1" applyBorder="1" applyAlignment="1" applyProtection="1">
      <alignment vertical="center"/>
      <protection/>
    </xf>
    <xf numFmtId="168" fontId="3" fillId="0" borderId="36" xfId="0" applyNumberFormat="1" applyFont="1" applyBorder="1" applyAlignment="1" applyProtection="1">
      <alignment vertical="center"/>
      <protection/>
    </xf>
    <xf numFmtId="49" fontId="0" fillId="0" borderId="10" xfId="0" applyNumberFormat="1" applyFont="1" applyBorder="1" applyAlignment="1">
      <alignment vertical="center"/>
    </xf>
    <xf numFmtId="0" fontId="0" fillId="0" borderId="18" xfId="0" applyFont="1" applyBorder="1" applyAlignment="1">
      <alignment vertical="center"/>
    </xf>
    <xf numFmtId="168" fontId="3" fillId="0" borderId="49" xfId="0" applyNumberFormat="1" applyFont="1" applyBorder="1" applyAlignment="1" applyProtection="1">
      <alignment vertical="center"/>
      <protection/>
    </xf>
    <xf numFmtId="168" fontId="3" fillId="0" borderId="44" xfId="0" applyNumberFormat="1" applyFont="1" applyBorder="1" applyAlignment="1" applyProtection="1">
      <alignment vertical="center"/>
      <protection/>
    </xf>
    <xf numFmtId="49" fontId="0" fillId="0" borderId="10" xfId="0" applyNumberFormat="1" applyFont="1" applyBorder="1" applyAlignment="1">
      <alignment vertical="top"/>
    </xf>
    <xf numFmtId="49" fontId="7" fillId="0" borderId="52" xfId="0" applyNumberFormat="1" applyFont="1" applyFill="1" applyBorder="1" applyAlignment="1">
      <alignment horizontal="center" vertical="center"/>
    </xf>
    <xf numFmtId="0" fontId="3" fillId="0" borderId="18" xfId="0" applyFont="1" applyFill="1" applyBorder="1" applyAlignment="1">
      <alignment/>
    </xf>
    <xf numFmtId="0" fontId="0" fillId="0" borderId="18" xfId="0" applyFill="1" applyBorder="1" applyAlignment="1">
      <alignment/>
    </xf>
    <xf numFmtId="0" fontId="5" fillId="0" borderId="49" xfId="0" applyFont="1" applyFill="1" applyBorder="1" applyAlignment="1" applyProtection="1">
      <alignment vertical="center"/>
      <protection/>
    </xf>
    <xf numFmtId="0" fontId="5" fillId="0" borderId="36" xfId="0" applyFont="1" applyFill="1" applyBorder="1" applyAlignment="1" applyProtection="1">
      <alignment vertical="center"/>
      <protection/>
    </xf>
    <xf numFmtId="49" fontId="3" fillId="0" borderId="20" xfId="0" applyNumberFormat="1" applyFont="1" applyBorder="1" applyAlignment="1">
      <alignment vertical="center"/>
    </xf>
    <xf numFmtId="0" fontId="0" fillId="0" borderId="12" xfId="0" applyFont="1" applyBorder="1" applyAlignment="1">
      <alignment vertical="center"/>
    </xf>
    <xf numFmtId="0" fontId="7" fillId="0" borderId="12" xfId="0" applyFont="1" applyBorder="1" applyAlignment="1">
      <alignment/>
    </xf>
    <xf numFmtId="0" fontId="0" fillId="0" borderId="12" xfId="0" applyBorder="1" applyAlignment="1">
      <alignment vertical="center"/>
    </xf>
    <xf numFmtId="0" fontId="8" fillId="0" borderId="61" xfId="0" applyFont="1" applyBorder="1" applyAlignment="1">
      <alignment vertical="center"/>
    </xf>
    <xf numFmtId="0" fontId="13" fillId="33" borderId="27" xfId="0" applyFont="1" applyFill="1" applyBorder="1" applyAlignment="1">
      <alignment vertical="center"/>
    </xf>
    <xf numFmtId="0" fontId="5" fillId="33" borderId="27" xfId="0" applyFont="1" applyFill="1" applyBorder="1" applyAlignment="1">
      <alignment vertical="center"/>
    </xf>
    <xf numFmtId="0" fontId="3" fillId="33" borderId="27" xfId="0" applyFont="1" applyFill="1" applyBorder="1" applyAlignment="1">
      <alignment vertical="center"/>
    </xf>
    <xf numFmtId="0" fontId="0" fillId="33" borderId="27" xfId="0" applyFill="1" applyBorder="1" applyAlignment="1">
      <alignment vertical="center"/>
    </xf>
    <xf numFmtId="0" fontId="2" fillId="33" borderId="27" xfId="0" applyFont="1" applyFill="1" applyBorder="1" applyAlignment="1">
      <alignment vertical="center"/>
    </xf>
    <xf numFmtId="49" fontId="7" fillId="0" borderId="26" xfId="0" applyNumberFormat="1" applyFont="1" applyFill="1" applyBorder="1" applyAlignment="1">
      <alignment vertical="center"/>
    </xf>
    <xf numFmtId="0" fontId="13" fillId="0" borderId="27" xfId="0" applyFont="1" applyFill="1" applyBorder="1" applyAlignment="1">
      <alignment vertical="center"/>
    </xf>
    <xf numFmtId="0" fontId="3" fillId="0" borderId="27" xfId="0" applyFont="1" applyFill="1" applyBorder="1" applyAlignment="1">
      <alignment vertical="center"/>
    </xf>
    <xf numFmtId="0" fontId="0" fillId="0" borderId="27" xfId="0" applyFill="1" applyBorder="1" applyAlignment="1">
      <alignment vertical="center"/>
    </xf>
    <xf numFmtId="0" fontId="2" fillId="0" borderId="27" xfId="0" applyFont="1" applyFill="1" applyBorder="1" applyAlignment="1">
      <alignment vertical="center"/>
    </xf>
    <xf numFmtId="0" fontId="8" fillId="33" borderId="27" xfId="0" applyFont="1" applyFill="1" applyBorder="1" applyAlignment="1">
      <alignment vertical="center"/>
    </xf>
    <xf numFmtId="0" fontId="3" fillId="0" borderId="0" xfId="0" applyFont="1" applyAlignment="1">
      <alignment vertical="center"/>
    </xf>
    <xf numFmtId="0" fontId="0" fillId="0" borderId="10" xfId="0" applyFont="1" applyBorder="1" applyAlignment="1">
      <alignment horizontal="left" vertical="top"/>
    </xf>
    <xf numFmtId="0" fontId="0" fillId="33" borderId="27" xfId="0" applyFill="1" applyBorder="1" applyAlignment="1">
      <alignment horizontal="right" vertical="center"/>
    </xf>
    <xf numFmtId="0" fontId="8" fillId="0" borderId="27" xfId="0" applyFont="1" applyFill="1" applyBorder="1" applyAlignment="1">
      <alignment vertical="center"/>
    </xf>
    <xf numFmtId="0" fontId="0" fillId="0" borderId="12" xfId="0" applyBorder="1" applyAlignment="1">
      <alignment horizontal="right" vertical="center"/>
    </xf>
    <xf numFmtId="49" fontId="9" fillId="0" borderId="11" xfId="0" applyNumberFormat="1" applyFont="1" applyBorder="1" applyAlignment="1">
      <alignment vertical="top"/>
    </xf>
    <xf numFmtId="0" fontId="13" fillId="0" borderId="18" xfId="0" applyFont="1" applyBorder="1" applyAlignment="1">
      <alignment vertical="center"/>
    </xf>
    <xf numFmtId="0" fontId="2" fillId="0" borderId="18" xfId="0" applyFont="1" applyBorder="1" applyAlignment="1">
      <alignment vertical="center"/>
    </xf>
    <xf numFmtId="0" fontId="7" fillId="0" borderId="18"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0" fillId="0" borderId="11" xfId="0" applyFont="1" applyBorder="1" applyAlignment="1">
      <alignment vertical="top"/>
    </xf>
    <xf numFmtId="0" fontId="0" fillId="0" borderId="46" xfId="0" applyFont="1" applyBorder="1" applyAlignment="1">
      <alignment vertical="top"/>
    </xf>
    <xf numFmtId="0" fontId="13" fillId="33" borderId="10" xfId="0" applyFont="1" applyFill="1" applyBorder="1" applyAlignment="1">
      <alignment vertical="center"/>
    </xf>
    <xf numFmtId="49" fontId="13" fillId="33" borderId="58" xfId="0" applyNumberFormat="1" applyFont="1" applyFill="1" applyBorder="1" applyAlignment="1">
      <alignment horizontal="center" vertical="center"/>
    </xf>
    <xf numFmtId="0" fontId="13" fillId="0" borderId="62" xfId="0" applyFont="1" applyFill="1" applyBorder="1" applyAlignment="1">
      <alignment vertical="center"/>
    </xf>
    <xf numFmtId="0" fontId="13" fillId="0" borderId="62" xfId="0" applyFont="1" applyFill="1" applyBorder="1" applyAlignment="1">
      <alignment/>
    </xf>
    <xf numFmtId="0" fontId="3" fillId="0" borderId="62" xfId="0" applyFont="1" applyFill="1" applyBorder="1" applyAlignment="1">
      <alignment/>
    </xf>
    <xf numFmtId="0" fontId="0" fillId="0" borderId="62" xfId="0" applyFill="1" applyBorder="1" applyAlignment="1">
      <alignment/>
    </xf>
    <xf numFmtId="0" fontId="0" fillId="0" borderId="62" xfId="0" applyFill="1" applyBorder="1" applyAlignment="1">
      <alignment vertical="center"/>
    </xf>
    <xf numFmtId="49" fontId="13" fillId="33" borderId="26" xfId="0" applyNumberFormat="1" applyFont="1" applyFill="1" applyBorder="1" applyAlignment="1">
      <alignment vertical="center"/>
    </xf>
    <xf numFmtId="49" fontId="7" fillId="0" borderId="53" xfId="0" applyNumberFormat="1" applyFont="1" applyFill="1" applyBorder="1" applyAlignment="1">
      <alignment horizontal="center" vertical="center"/>
    </xf>
    <xf numFmtId="0" fontId="3" fillId="0" borderId="11" xfId="0" applyFont="1" applyFill="1" applyBorder="1" applyAlignment="1">
      <alignment/>
    </xf>
    <xf numFmtId="0" fontId="0" fillId="0" borderId="11" xfId="0" applyFill="1" applyBorder="1" applyAlignment="1">
      <alignment/>
    </xf>
    <xf numFmtId="0" fontId="0" fillId="0" borderId="11" xfId="0" applyFill="1" applyBorder="1" applyAlignment="1">
      <alignment horizontal="right"/>
    </xf>
    <xf numFmtId="0" fontId="3" fillId="33" borderId="33" xfId="0" applyFont="1" applyFill="1" applyBorder="1" applyAlignment="1" applyProtection="1">
      <alignment vertical="center"/>
      <protection/>
    </xf>
    <xf numFmtId="0" fontId="3" fillId="33" borderId="45" xfId="0" applyFont="1" applyFill="1" applyBorder="1" applyAlignment="1" applyProtection="1">
      <alignment vertical="center"/>
      <protection/>
    </xf>
    <xf numFmtId="6" fontId="3" fillId="33" borderId="44" xfId="0" applyNumberFormat="1" applyFont="1" applyFill="1" applyBorder="1" applyAlignment="1" applyProtection="1">
      <alignment vertical="center"/>
      <protection/>
    </xf>
    <xf numFmtId="6" fontId="3" fillId="33" borderId="49" xfId="0" applyNumberFormat="1" applyFont="1" applyFill="1" applyBorder="1" applyAlignment="1" applyProtection="1">
      <alignment/>
      <protection/>
    </xf>
    <xf numFmtId="6" fontId="3" fillId="33" borderId="33" xfId="0" applyNumberFormat="1" applyFont="1" applyFill="1" applyBorder="1" applyAlignment="1" applyProtection="1">
      <alignment vertical="center"/>
      <protection/>
    </xf>
    <xf numFmtId="6" fontId="3" fillId="0" borderId="33" xfId="0" applyNumberFormat="1" applyFont="1" applyBorder="1" applyAlignment="1" applyProtection="1">
      <alignment vertical="center"/>
      <protection locked="0"/>
    </xf>
    <xf numFmtId="0" fontId="0" fillId="0" borderId="0" xfId="0" applyAlignment="1">
      <alignment vertical="center"/>
    </xf>
    <xf numFmtId="0" fontId="13" fillId="0" borderId="10" xfId="0" applyFont="1" applyFill="1" applyBorder="1" applyAlignment="1">
      <alignment vertical="center"/>
    </xf>
    <xf numFmtId="0" fontId="0" fillId="0" borderId="10" xfId="0" applyFill="1" applyBorder="1" applyAlignment="1">
      <alignment horizontal="right"/>
    </xf>
    <xf numFmtId="0" fontId="3" fillId="0" borderId="0" xfId="0" applyFont="1" applyFill="1" applyBorder="1" applyAlignment="1" applyProtection="1">
      <alignment vertical="center"/>
      <protection/>
    </xf>
    <xf numFmtId="0" fontId="23" fillId="0" borderId="0" xfId="0" applyFont="1" applyAlignment="1" applyProtection="1">
      <alignment horizontal="left" vertical="center"/>
      <protection/>
    </xf>
    <xf numFmtId="0" fontId="0" fillId="0" borderId="26" xfId="0" applyBorder="1" applyAlignment="1">
      <alignment/>
    </xf>
    <xf numFmtId="0" fontId="0" fillId="0" borderId="13" xfId="0" applyBorder="1" applyAlignment="1">
      <alignment horizontal="center" vertical="center"/>
    </xf>
    <xf numFmtId="0" fontId="0" fillId="0" borderId="56" xfId="0" applyFill="1" applyBorder="1" applyAlignment="1">
      <alignment horizontal="center" vertical="center"/>
    </xf>
    <xf numFmtId="0" fontId="0" fillId="0" borderId="55" xfId="0" applyBorder="1" applyAlignment="1">
      <alignment horizontal="center" vertical="center"/>
    </xf>
    <xf numFmtId="0" fontId="0" fillId="0" borderId="63" xfId="0" applyBorder="1" applyAlignment="1">
      <alignment/>
    </xf>
    <xf numFmtId="0" fontId="0" fillId="0" borderId="60" xfId="0" applyBorder="1" applyAlignment="1">
      <alignment/>
    </xf>
    <xf numFmtId="0" fontId="7" fillId="0" borderId="27" xfId="0" applyFont="1" applyBorder="1" applyAlignment="1">
      <alignment horizontal="center" vertical="center"/>
    </xf>
    <xf numFmtId="0" fontId="23"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Alignment="1">
      <alignment/>
    </xf>
    <xf numFmtId="0" fontId="2" fillId="0" borderId="0" xfId="0" applyFont="1" applyAlignment="1" applyProtection="1">
      <alignment vertical="center"/>
      <protection/>
    </xf>
    <xf numFmtId="0" fontId="0" fillId="0" borderId="0" xfId="0" applyFont="1" applyAlignment="1">
      <alignment horizontal="right"/>
    </xf>
    <xf numFmtId="6" fontId="8" fillId="0" borderId="44" xfId="0" applyNumberFormat="1" applyFont="1" applyFill="1" applyBorder="1" applyAlignment="1" applyProtection="1">
      <alignment vertical="center"/>
      <protection locked="0"/>
    </xf>
    <xf numFmtId="0" fontId="3" fillId="0" borderId="48" xfId="0" applyFont="1" applyBorder="1" applyAlignment="1">
      <alignment horizontal="left" wrapText="1"/>
    </xf>
    <xf numFmtId="0" fontId="4" fillId="0" borderId="0"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wrapText="1"/>
    </xf>
    <xf numFmtId="0" fontId="4" fillId="0" borderId="17" xfId="0" applyFont="1" applyBorder="1" applyAlignment="1">
      <alignment vertical="center" wrapText="1"/>
    </xf>
    <xf numFmtId="0" fontId="4" fillId="0" borderId="24" xfId="0" applyFont="1" applyBorder="1" applyAlignment="1">
      <alignment vertical="center" wrapText="1"/>
    </xf>
    <xf numFmtId="0" fontId="4" fillId="0" borderId="37" xfId="0" applyFont="1" applyBorder="1" applyAlignment="1">
      <alignment vertical="center" wrapText="1"/>
    </xf>
    <xf numFmtId="0" fontId="4" fillId="0" borderId="64" xfId="0" applyFont="1" applyBorder="1" applyAlignment="1">
      <alignment vertical="center" wrapText="1"/>
    </xf>
    <xf numFmtId="0" fontId="4" fillId="0" borderId="46" xfId="0" applyFont="1" applyBorder="1" applyAlignment="1">
      <alignment vertical="center" wrapText="1"/>
    </xf>
    <xf numFmtId="0" fontId="7" fillId="0" borderId="62" xfId="0" applyFont="1" applyBorder="1" applyAlignment="1">
      <alignment vertical="center"/>
    </xf>
    <xf numFmtId="0" fontId="3" fillId="0" borderId="58" xfId="0" applyFont="1" applyBorder="1" applyAlignment="1">
      <alignment vertical="center"/>
    </xf>
    <xf numFmtId="0" fontId="3" fillId="0" borderId="52" xfId="0" applyFont="1" applyBorder="1" applyAlignment="1">
      <alignment vertical="center"/>
    </xf>
    <xf numFmtId="0" fontId="4" fillId="0" borderId="18" xfId="0" applyFont="1" applyBorder="1" applyAlignment="1">
      <alignment vertical="center"/>
    </xf>
    <xf numFmtId="0" fontId="3" fillId="0" borderId="26" xfId="0" applyFont="1" applyBorder="1" applyAlignment="1">
      <alignment vertical="center"/>
    </xf>
    <xf numFmtId="0" fontId="4" fillId="0" borderId="27" xfId="0" applyFont="1" applyBorder="1" applyAlignment="1">
      <alignment vertical="center"/>
    </xf>
    <xf numFmtId="0" fontId="3" fillId="0" borderId="63" xfId="0" applyFont="1" applyBorder="1" applyAlignment="1">
      <alignment vertical="center"/>
    </xf>
    <xf numFmtId="0" fontId="4" fillId="0" borderId="62" xfId="0" applyFont="1" applyBorder="1" applyAlignment="1">
      <alignment vertical="center"/>
    </xf>
    <xf numFmtId="0" fontId="3" fillId="0" borderId="53" xfId="0" applyFont="1" applyBorder="1" applyAlignment="1">
      <alignment vertical="center"/>
    </xf>
    <xf numFmtId="0" fontId="4" fillId="0" borderId="11" xfId="0" applyFont="1" applyBorder="1" applyAlignment="1">
      <alignment vertical="center"/>
    </xf>
    <xf numFmtId="0" fontId="17" fillId="0" borderId="27" xfId="0" applyFont="1" applyBorder="1" applyAlignment="1">
      <alignment vertical="center"/>
    </xf>
    <xf numFmtId="0" fontId="17" fillId="0" borderId="37" xfId="0" applyFont="1" applyBorder="1" applyAlignment="1">
      <alignment vertical="center" wrapText="1"/>
    </xf>
    <xf numFmtId="0" fontId="0" fillId="0" borderId="20" xfId="0" applyFill="1" applyBorder="1" applyAlignment="1">
      <alignment/>
    </xf>
    <xf numFmtId="0" fontId="0" fillId="0" borderId="12" xfId="0" applyFill="1" applyBorder="1" applyAlignment="1">
      <alignment/>
    </xf>
    <xf numFmtId="49" fontId="7" fillId="0" borderId="58" xfId="0" applyNumberFormat="1" applyFont="1" applyBorder="1" applyAlignment="1">
      <alignment/>
    </xf>
    <xf numFmtId="0" fontId="7" fillId="0" borderId="16" xfId="0" applyFont="1" applyBorder="1" applyAlignment="1">
      <alignment/>
    </xf>
    <xf numFmtId="49" fontId="7" fillId="0" borderId="13" xfId="0" applyNumberFormat="1" applyFont="1" applyBorder="1" applyAlignment="1">
      <alignment/>
    </xf>
    <xf numFmtId="49" fontId="7" fillId="0" borderId="30" xfId="0" applyNumberFormat="1" applyFont="1" applyBorder="1" applyAlignment="1">
      <alignment/>
    </xf>
    <xf numFmtId="49" fontId="7" fillId="0" borderId="13" xfId="0" applyNumberFormat="1" applyFont="1" applyBorder="1" applyAlignment="1">
      <alignment vertical="center"/>
    </xf>
    <xf numFmtId="0" fontId="7" fillId="0" borderId="19" xfId="0" applyFont="1" applyBorder="1" applyAlignment="1">
      <alignment vertical="center"/>
    </xf>
    <xf numFmtId="0" fontId="7" fillId="0" borderId="51" xfId="0" applyFont="1" applyBorder="1" applyAlignment="1">
      <alignment vertical="center"/>
    </xf>
    <xf numFmtId="0" fontId="7" fillId="0" borderId="64" xfId="0" applyFont="1" applyBorder="1" applyAlignment="1">
      <alignment vertical="center"/>
    </xf>
    <xf numFmtId="0" fontId="4" fillId="0" borderId="18" xfId="0" applyFont="1" applyBorder="1" applyAlignment="1">
      <alignment vertical="top"/>
    </xf>
    <xf numFmtId="0" fontId="4" fillId="0" borderId="24" xfId="0" applyFont="1" applyBorder="1" applyAlignment="1">
      <alignment vertical="top" wrapText="1"/>
    </xf>
    <xf numFmtId="0" fontId="9" fillId="0" borderId="37" xfId="0" applyFont="1" applyBorder="1" applyAlignment="1">
      <alignment vertical="center"/>
    </xf>
    <xf numFmtId="0" fontId="8" fillId="33" borderId="34" xfId="0" applyFont="1" applyFill="1" applyBorder="1" applyAlignment="1">
      <alignment vertical="center"/>
    </xf>
    <xf numFmtId="0" fontId="8" fillId="33" borderId="45" xfId="0" applyFont="1" applyFill="1" applyBorder="1" applyAlignment="1">
      <alignment vertical="center"/>
    </xf>
    <xf numFmtId="6" fontId="8" fillId="33" borderId="45" xfId="0" applyNumberFormat="1" applyFont="1" applyFill="1" applyBorder="1" applyAlignment="1" applyProtection="1">
      <alignment vertical="center"/>
      <protection/>
    </xf>
    <xf numFmtId="6" fontId="8" fillId="33" borderId="34" xfId="0" applyNumberFormat="1" applyFont="1" applyFill="1" applyBorder="1" applyAlignment="1" applyProtection="1">
      <alignment vertical="center"/>
      <protection/>
    </xf>
    <xf numFmtId="6" fontId="24" fillId="33" borderId="65" xfId="0" applyNumberFormat="1" applyFont="1" applyFill="1" applyBorder="1" applyAlignment="1" applyProtection="1">
      <alignment horizontal="right" vertical="center"/>
      <protection/>
    </xf>
    <xf numFmtId="6" fontId="8" fillId="0" borderId="66" xfId="0" applyNumberFormat="1" applyFont="1" applyBorder="1" applyAlignment="1" applyProtection="1">
      <alignment vertical="center"/>
      <protection locked="0"/>
    </xf>
    <xf numFmtId="6" fontId="8" fillId="0" borderId="49" xfId="0" applyNumberFormat="1" applyFont="1" applyBorder="1" applyAlignment="1" applyProtection="1">
      <alignment vertical="center"/>
      <protection locked="0"/>
    </xf>
    <xf numFmtId="6" fontId="8" fillId="0" borderId="49" xfId="0" applyNumberFormat="1" applyFont="1" applyFill="1" applyBorder="1" applyAlignment="1" applyProtection="1">
      <alignment vertical="center"/>
      <protection hidden="1"/>
    </xf>
    <xf numFmtId="6" fontId="8" fillId="0" borderId="67" xfId="0" applyNumberFormat="1" applyFont="1" applyBorder="1" applyAlignment="1" applyProtection="1">
      <alignment vertical="center"/>
      <protection hidden="1"/>
    </xf>
    <xf numFmtId="6" fontId="8" fillId="0" borderId="44" xfId="0" applyNumberFormat="1" applyFont="1" applyBorder="1" applyAlignment="1" applyProtection="1">
      <alignment vertical="center"/>
      <protection locked="0"/>
    </xf>
    <xf numFmtId="6" fontId="8" fillId="0" borderId="22" xfId="0" applyNumberFormat="1" applyFont="1" applyBorder="1" applyAlignment="1" applyProtection="1">
      <alignment vertical="center"/>
      <protection locked="0"/>
    </xf>
    <xf numFmtId="6" fontId="8" fillId="0" borderId="68" xfId="0" applyNumberFormat="1" applyFont="1" applyBorder="1" applyAlignment="1" applyProtection="1">
      <alignment vertical="center"/>
      <protection locked="0"/>
    </xf>
    <xf numFmtId="6" fontId="8" fillId="0" borderId="49" xfId="0" applyNumberFormat="1" applyFont="1" applyFill="1" applyBorder="1" applyAlignment="1" applyProtection="1">
      <alignment vertical="center"/>
      <protection locked="0"/>
    </xf>
    <xf numFmtId="6" fontId="8" fillId="0" borderId="23" xfId="0" applyNumberFormat="1" applyFont="1" applyBorder="1" applyAlignment="1" applyProtection="1">
      <alignment vertical="center"/>
      <protection locked="0"/>
    </xf>
    <xf numFmtId="6" fontId="8" fillId="0" borderId="69" xfId="0" applyNumberFormat="1" applyFont="1" applyBorder="1" applyAlignment="1" applyProtection="1">
      <alignment vertical="center"/>
      <protection locked="0"/>
    </xf>
    <xf numFmtId="6" fontId="8" fillId="33" borderId="50" xfId="0" applyNumberFormat="1" applyFont="1" applyFill="1" applyBorder="1" applyAlignment="1" applyProtection="1">
      <alignment vertical="center"/>
      <protection/>
    </xf>
    <xf numFmtId="6" fontId="8" fillId="33" borderId="70" xfId="0" applyNumberFormat="1" applyFont="1" applyFill="1" applyBorder="1" applyAlignment="1" applyProtection="1">
      <alignment vertical="center"/>
      <protection/>
    </xf>
    <xf numFmtId="6" fontId="8" fillId="33" borderId="71" xfId="0" applyNumberFormat="1" applyFont="1" applyFill="1" applyBorder="1" applyAlignment="1" applyProtection="1">
      <alignment vertical="center"/>
      <protection/>
    </xf>
    <xf numFmtId="6" fontId="8" fillId="0" borderId="45" xfId="0" applyNumberFormat="1" applyFont="1" applyBorder="1" applyAlignment="1" applyProtection="1">
      <alignment vertical="center"/>
      <protection locked="0"/>
    </xf>
    <xf numFmtId="6" fontId="8" fillId="0" borderId="45" xfId="0" applyNumberFormat="1" applyFont="1" applyFill="1" applyBorder="1" applyAlignment="1" applyProtection="1">
      <alignment vertical="center"/>
      <protection locked="0"/>
    </xf>
    <xf numFmtId="6" fontId="8" fillId="0" borderId="34" xfId="0" applyNumberFormat="1" applyFont="1" applyBorder="1" applyAlignment="1" applyProtection="1">
      <alignment vertical="center"/>
      <protection locked="0"/>
    </xf>
    <xf numFmtId="6" fontId="8" fillId="0" borderId="65" xfId="0" applyNumberFormat="1" applyFont="1" applyBorder="1" applyAlignment="1" applyProtection="1">
      <alignment vertical="center"/>
      <protection locked="0"/>
    </xf>
    <xf numFmtId="6" fontId="8" fillId="0" borderId="17" xfId="0" applyNumberFormat="1" applyFont="1" applyBorder="1" applyAlignment="1" applyProtection="1">
      <alignment vertical="center"/>
      <protection locked="0"/>
    </xf>
    <xf numFmtId="0" fontId="21" fillId="0" borderId="10" xfId="0" applyFont="1" applyBorder="1" applyAlignment="1">
      <alignment vertical="center"/>
    </xf>
    <xf numFmtId="0" fontId="3" fillId="0" borderId="30" xfId="0" applyFont="1" applyBorder="1" applyAlignment="1">
      <alignment vertical="center"/>
    </xf>
    <xf numFmtId="0" fontId="4" fillId="0" borderId="16" xfId="0" applyFont="1" applyBorder="1" applyAlignment="1">
      <alignment vertical="center" wrapText="1"/>
    </xf>
    <xf numFmtId="6" fontId="3" fillId="0" borderId="72" xfId="0" applyNumberFormat="1" applyFont="1" applyFill="1" applyBorder="1" applyAlignment="1">
      <alignment vertical="center"/>
    </xf>
    <xf numFmtId="6" fontId="3" fillId="0" borderId="73" xfId="0" applyNumberFormat="1" applyFont="1" applyFill="1" applyBorder="1" applyAlignment="1">
      <alignment vertical="center"/>
    </xf>
    <xf numFmtId="0" fontId="25" fillId="0" borderId="49" xfId="0" applyNumberFormat="1" applyFont="1" applyBorder="1" applyAlignment="1" applyProtection="1">
      <alignment horizontal="center" vertical="center"/>
      <protection locked="0"/>
    </xf>
    <xf numFmtId="0" fontId="25" fillId="0" borderId="49" xfId="0" applyNumberFormat="1" applyFont="1" applyFill="1" applyBorder="1" applyAlignment="1" applyProtection="1">
      <alignment horizontal="center" vertical="center"/>
      <protection locked="0"/>
    </xf>
    <xf numFmtId="0" fontId="25" fillId="0" borderId="23" xfId="0" applyNumberFormat="1" applyFont="1" applyBorder="1" applyAlignment="1" applyProtection="1">
      <alignment horizontal="center" vertical="center"/>
      <protection locked="0"/>
    </xf>
    <xf numFmtId="14" fontId="8" fillId="0" borderId="10" xfId="0" applyNumberFormat="1" applyFont="1" applyBorder="1" applyAlignment="1" applyProtection="1">
      <alignment horizontal="center"/>
      <protection hidden="1"/>
    </xf>
    <xf numFmtId="0" fontId="0" fillId="0" borderId="0" xfId="0" applyAlignment="1" applyProtection="1">
      <alignment horizontal="right"/>
      <protection hidden="1"/>
    </xf>
    <xf numFmtId="0" fontId="0" fillId="0" borderId="0" xfId="0" applyAlignment="1" applyProtection="1">
      <alignment horizontal="right" vertical="center"/>
      <protection hidden="1"/>
    </xf>
    <xf numFmtId="6" fontId="3" fillId="34" borderId="67" xfId="0" applyNumberFormat="1" applyFont="1" applyFill="1" applyBorder="1" applyAlignment="1">
      <alignment vertical="center"/>
    </xf>
    <xf numFmtId="6" fontId="3" fillId="0" borderId="36" xfId="0" applyNumberFormat="1" applyFont="1" applyBorder="1" applyAlignment="1">
      <alignment vertical="center"/>
    </xf>
    <xf numFmtId="6" fontId="3" fillId="0" borderId="15" xfId="0" applyNumberFormat="1" applyFont="1" applyBorder="1" applyAlignment="1">
      <alignment vertical="center"/>
    </xf>
    <xf numFmtId="0" fontId="21" fillId="0" borderId="10" xfId="0" applyFont="1" applyBorder="1" applyAlignment="1">
      <alignment horizontal="right" vertical="center"/>
    </xf>
    <xf numFmtId="6" fontId="13" fillId="0" borderId="23" xfId="0" applyNumberFormat="1" applyFont="1" applyBorder="1" applyAlignment="1" applyProtection="1">
      <alignment/>
      <protection hidden="1"/>
    </xf>
    <xf numFmtId="6" fontId="13" fillId="0" borderId="49" xfId="0" applyNumberFormat="1" applyFont="1" applyBorder="1" applyAlignment="1" applyProtection="1">
      <alignment/>
      <protection hidden="1"/>
    </xf>
    <xf numFmtId="6" fontId="13" fillId="0" borderId="44" xfId="0" applyNumberFormat="1" applyFont="1" applyBorder="1" applyAlignment="1" applyProtection="1">
      <alignment vertical="center"/>
      <protection hidden="1"/>
    </xf>
    <xf numFmtId="6" fontId="13" fillId="0" borderId="31" xfId="0" applyNumberFormat="1" applyFont="1" applyBorder="1" applyAlignment="1" applyProtection="1">
      <alignment vertical="center"/>
      <protection hidden="1"/>
    </xf>
    <xf numFmtId="0" fontId="0" fillId="0" borderId="27" xfId="0" applyFill="1" applyBorder="1" applyAlignment="1">
      <alignment/>
    </xf>
    <xf numFmtId="0" fontId="4" fillId="0" borderId="27" xfId="0" applyFont="1" applyFill="1" applyBorder="1" applyAlignment="1">
      <alignment wrapText="1"/>
    </xf>
    <xf numFmtId="6" fontId="3" fillId="0" borderId="27" xfId="0" applyNumberFormat="1" applyFont="1" applyFill="1" applyBorder="1" applyAlignment="1">
      <alignment vertical="center"/>
    </xf>
    <xf numFmtId="6" fontId="3" fillId="0" borderId="28" xfId="0" applyNumberFormat="1" applyFont="1" applyFill="1" applyBorder="1" applyAlignment="1">
      <alignment vertical="center"/>
    </xf>
    <xf numFmtId="1" fontId="21" fillId="0" borderId="50" xfId="0" applyNumberFormat="1" applyFont="1" applyBorder="1" applyAlignment="1" applyProtection="1">
      <alignment horizontal="center"/>
      <protection hidden="1"/>
    </xf>
    <xf numFmtId="1" fontId="21" fillId="0" borderId="50" xfId="0" applyNumberFormat="1" applyFont="1" applyFill="1" applyBorder="1" applyAlignment="1" applyProtection="1">
      <alignment horizontal="center"/>
      <protection hidden="1"/>
    </xf>
    <xf numFmtId="1" fontId="21" fillId="0" borderId="54" xfId="0" applyNumberFormat="1" applyFont="1" applyBorder="1" applyAlignment="1" applyProtection="1">
      <alignment horizontal="center"/>
      <protection hidden="1"/>
    </xf>
    <xf numFmtId="1" fontId="21" fillId="0" borderId="54" xfId="0" applyNumberFormat="1" applyFont="1" applyFill="1" applyBorder="1" applyAlignment="1" applyProtection="1">
      <alignment horizontal="center"/>
      <protection hidden="1"/>
    </xf>
    <xf numFmtId="1" fontId="21" fillId="0" borderId="56" xfId="0" applyNumberFormat="1" applyFont="1" applyBorder="1" applyAlignment="1" applyProtection="1">
      <alignment horizontal="center"/>
      <protection hidden="1"/>
    </xf>
    <xf numFmtId="1" fontId="21" fillId="0" borderId="55" xfId="0" applyNumberFormat="1" applyFont="1" applyBorder="1" applyAlignment="1" applyProtection="1">
      <alignment horizontal="center"/>
      <protection hidden="1"/>
    </xf>
    <xf numFmtId="0" fontId="7" fillId="0" borderId="0" xfId="0" applyFont="1" applyBorder="1" applyAlignment="1">
      <alignment vertical="top"/>
    </xf>
    <xf numFmtId="0" fontId="7" fillId="0" borderId="16" xfId="0" applyFont="1" applyBorder="1" applyAlignment="1">
      <alignment vertical="top"/>
    </xf>
    <xf numFmtId="168" fontId="3" fillId="0" borderId="33" xfId="0" applyNumberFormat="1" applyFont="1" applyBorder="1" applyAlignment="1" applyProtection="1">
      <alignment vertical="center"/>
      <protection hidden="1"/>
    </xf>
    <xf numFmtId="168" fontId="3" fillId="0" borderId="35" xfId="0" applyNumberFormat="1" applyFont="1" applyBorder="1" applyAlignment="1" applyProtection="1">
      <alignment vertical="center"/>
      <protection hidden="1"/>
    </xf>
    <xf numFmtId="168" fontId="3" fillId="0" borderId="65" xfId="0" applyNumberFormat="1" applyFont="1" applyBorder="1" applyAlignment="1" applyProtection="1">
      <alignment vertical="center"/>
      <protection hidden="1"/>
    </xf>
    <xf numFmtId="168" fontId="3" fillId="0" borderId="69" xfId="0" applyNumberFormat="1" applyFont="1" applyBorder="1" applyAlignment="1" applyProtection="1">
      <alignment/>
      <protection hidden="1"/>
    </xf>
    <xf numFmtId="168" fontId="3" fillId="0" borderId="45" xfId="0" applyNumberFormat="1" applyFont="1" applyBorder="1" applyAlignment="1" applyProtection="1">
      <alignment vertical="center"/>
      <protection hidden="1"/>
    </xf>
    <xf numFmtId="168" fontId="3" fillId="0" borderId="49" xfId="0" applyNumberFormat="1" applyFont="1" applyBorder="1" applyAlignment="1" applyProtection="1">
      <alignment/>
      <protection hidden="1"/>
    </xf>
    <xf numFmtId="168" fontId="7" fillId="0" borderId="57" xfId="0" applyNumberFormat="1" applyFont="1" applyBorder="1" applyAlignment="1" applyProtection="1">
      <alignment vertical="center"/>
      <protection hidden="1"/>
    </xf>
    <xf numFmtId="168" fontId="7" fillId="33" borderId="57" xfId="0" applyNumberFormat="1" applyFont="1" applyFill="1" applyBorder="1" applyAlignment="1" applyProtection="1">
      <alignment vertical="center"/>
      <protection hidden="1"/>
    </xf>
    <xf numFmtId="168" fontId="7" fillId="0" borderId="57" xfId="0" applyNumberFormat="1" applyFont="1" applyFill="1" applyBorder="1" applyAlignment="1" applyProtection="1">
      <alignment vertical="center"/>
      <protection hidden="1"/>
    </xf>
    <xf numFmtId="0" fontId="20" fillId="0" borderId="0" xfId="0" applyFont="1" applyAlignment="1" applyProtection="1">
      <alignment vertical="center"/>
      <protection hidden="1"/>
    </xf>
    <xf numFmtId="0" fontId="3" fillId="0" borderId="0" xfId="0" applyFont="1" applyAlignment="1" applyProtection="1">
      <alignment vertical="center"/>
      <protection hidden="1"/>
    </xf>
    <xf numFmtId="0" fontId="11" fillId="0" borderId="0" xfId="0" applyFont="1" applyAlignment="1" applyProtection="1">
      <alignment/>
      <protection hidden="1"/>
    </xf>
    <xf numFmtId="0" fontId="7" fillId="0" borderId="0" xfId="0" applyFont="1" applyAlignment="1" applyProtection="1">
      <alignment horizontal="left" vertical="center"/>
      <protection hidden="1"/>
    </xf>
    <xf numFmtId="0" fontId="12" fillId="0" borderId="26" xfId="0" applyFont="1" applyBorder="1" applyAlignment="1" applyProtection="1">
      <alignment horizontal="right"/>
      <protection hidden="1"/>
    </xf>
    <xf numFmtId="0" fontId="12" fillId="0" borderId="27" xfId="0" applyFont="1" applyBorder="1" applyAlignment="1" applyProtection="1">
      <alignment horizontal="centerContinuous" vertical="center"/>
      <protection hidden="1"/>
    </xf>
    <xf numFmtId="0" fontId="0" fillId="0" borderId="27" xfId="0" applyBorder="1" applyAlignment="1" applyProtection="1">
      <alignment horizontal="centerContinuous"/>
      <protection hidden="1"/>
    </xf>
    <xf numFmtId="0" fontId="0" fillId="0" borderId="5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49" fontId="13" fillId="33" borderId="58" xfId="0" applyNumberFormat="1" applyFont="1" applyFill="1" applyBorder="1" applyAlignment="1" applyProtection="1">
      <alignment horizontal="center" vertical="center"/>
      <protection hidden="1"/>
    </xf>
    <xf numFmtId="0" fontId="13" fillId="33" borderId="10" xfId="0" applyFont="1" applyFill="1" applyBorder="1" applyAlignment="1" applyProtection="1">
      <alignment vertical="center"/>
      <protection hidden="1"/>
    </xf>
    <xf numFmtId="0" fontId="7" fillId="33" borderId="10" xfId="0" applyFont="1" applyFill="1" applyBorder="1" applyAlignment="1" applyProtection="1">
      <alignment vertical="center"/>
      <protection hidden="1"/>
    </xf>
    <xf numFmtId="0" fontId="3" fillId="33" borderId="10" xfId="0" applyFont="1" applyFill="1" applyBorder="1" applyAlignment="1" applyProtection="1">
      <alignment/>
      <protection hidden="1"/>
    </xf>
    <xf numFmtId="0" fontId="0" fillId="33" borderId="10" xfId="0" applyFill="1" applyBorder="1" applyAlignment="1" applyProtection="1">
      <alignment/>
      <protection hidden="1"/>
    </xf>
    <xf numFmtId="6" fontId="3" fillId="33" borderId="44" xfId="0" applyNumberFormat="1" applyFont="1" applyFill="1" applyBorder="1" applyAlignment="1" applyProtection="1">
      <alignment vertical="center"/>
      <protection hidden="1"/>
    </xf>
    <xf numFmtId="6" fontId="3" fillId="33" borderId="33" xfId="0" applyNumberFormat="1" applyFont="1" applyFill="1" applyBorder="1" applyAlignment="1" applyProtection="1">
      <alignment vertical="center"/>
      <protection hidden="1"/>
    </xf>
    <xf numFmtId="49" fontId="3" fillId="0" borderId="58" xfId="0" applyNumberFormat="1" applyFont="1" applyBorder="1" applyAlignment="1" applyProtection="1">
      <alignment vertical="center"/>
      <protection hidden="1"/>
    </xf>
    <xf numFmtId="0" fontId="0" fillId="0" borderId="10" xfId="0" applyFont="1" applyBorder="1" applyAlignment="1" applyProtection="1">
      <alignment vertical="center"/>
      <protection hidden="1"/>
    </xf>
    <xf numFmtId="0" fontId="3" fillId="0" borderId="10" xfId="0" applyFont="1" applyBorder="1" applyAlignment="1" applyProtection="1">
      <alignment/>
      <protection hidden="1"/>
    </xf>
    <xf numFmtId="0" fontId="0" fillId="0" borderId="10" xfId="0" applyBorder="1" applyAlignment="1" applyProtection="1">
      <alignment/>
      <protection hidden="1"/>
    </xf>
    <xf numFmtId="6" fontId="3" fillId="0" borderId="44" xfId="0" applyNumberFormat="1" applyFont="1" applyBorder="1" applyAlignment="1" applyProtection="1">
      <alignment vertical="center"/>
      <protection hidden="1"/>
    </xf>
    <xf numFmtId="6" fontId="3" fillId="0" borderId="33" xfId="0" applyNumberFormat="1" applyFont="1" applyBorder="1" applyAlignment="1" applyProtection="1">
      <alignment vertical="center"/>
      <protection hidden="1"/>
    </xf>
    <xf numFmtId="49" fontId="3" fillId="0" borderId="52" xfId="0" applyNumberFormat="1" applyFont="1" applyBorder="1" applyAlignment="1" applyProtection="1">
      <alignment vertical="center"/>
      <protection hidden="1"/>
    </xf>
    <xf numFmtId="0" fontId="0" fillId="0" borderId="18" xfId="0" applyFont="1" applyBorder="1" applyAlignment="1" applyProtection="1">
      <alignment vertical="center"/>
      <protection hidden="1"/>
    </xf>
    <xf numFmtId="0" fontId="3" fillId="0" borderId="18" xfId="0" applyFont="1" applyBorder="1" applyAlignment="1" applyProtection="1">
      <alignment/>
      <protection hidden="1"/>
    </xf>
    <xf numFmtId="0" fontId="0" fillId="0" borderId="18" xfId="0" applyBorder="1" applyAlignment="1" applyProtection="1">
      <alignment/>
      <protection hidden="1"/>
    </xf>
    <xf numFmtId="0" fontId="4" fillId="0" borderId="10" xfId="0" applyFont="1" applyBorder="1" applyAlignment="1" applyProtection="1">
      <alignment vertical="center"/>
      <protection hidden="1"/>
    </xf>
    <xf numFmtId="6" fontId="3" fillId="0" borderId="45" xfId="0" applyNumberFormat="1" applyFont="1" applyBorder="1" applyAlignment="1" applyProtection="1">
      <alignment vertical="center"/>
      <protection hidden="1"/>
    </xf>
    <xf numFmtId="6" fontId="3" fillId="0" borderId="65" xfId="0" applyNumberFormat="1" applyFont="1" applyFill="1" applyBorder="1" applyAlignment="1" applyProtection="1">
      <alignment vertical="center"/>
      <protection hidden="1"/>
    </xf>
    <xf numFmtId="6" fontId="3" fillId="0" borderId="68" xfId="0" applyNumberFormat="1" applyFont="1" applyBorder="1" applyAlignment="1" applyProtection="1">
      <alignment vertical="center"/>
      <protection hidden="1"/>
    </xf>
    <xf numFmtId="6" fontId="3" fillId="0" borderId="45" xfId="0" applyNumberFormat="1" applyFont="1" applyFill="1" applyBorder="1" applyAlignment="1" applyProtection="1">
      <alignment vertical="center"/>
      <protection hidden="1"/>
    </xf>
    <xf numFmtId="6" fontId="3" fillId="0" borderId="69" xfId="0" applyNumberFormat="1" applyFont="1" applyFill="1" applyBorder="1" applyAlignment="1" applyProtection="1">
      <alignment/>
      <protection hidden="1"/>
    </xf>
    <xf numFmtId="168" fontId="3" fillId="0" borderId="33" xfId="0" applyNumberFormat="1" applyFont="1" applyFill="1" applyBorder="1" applyAlignment="1" applyProtection="1">
      <alignment vertical="center"/>
      <protection hidden="1"/>
    </xf>
    <xf numFmtId="6" fontId="3" fillId="0" borderId="69" xfId="0" applyNumberFormat="1" applyFont="1" applyFill="1" applyBorder="1" applyAlignment="1" applyProtection="1">
      <alignment/>
      <protection/>
    </xf>
    <xf numFmtId="6" fontId="7" fillId="0" borderId="69" xfId="0" applyNumberFormat="1" applyFont="1" applyFill="1" applyBorder="1" applyAlignment="1" applyProtection="1">
      <alignment/>
      <protection hidden="1"/>
    </xf>
    <xf numFmtId="6" fontId="3" fillId="0" borderId="65" xfId="0" applyNumberFormat="1" applyFont="1" applyFill="1" applyBorder="1" applyAlignment="1" applyProtection="1">
      <alignment horizontal="right" vertical="center"/>
      <protection hidden="1"/>
    </xf>
    <xf numFmtId="6" fontId="3" fillId="0" borderId="68" xfId="0" applyNumberFormat="1" applyFont="1" applyBorder="1" applyAlignment="1" applyProtection="1">
      <alignment horizontal="right" vertical="center"/>
      <protection hidden="1"/>
    </xf>
    <xf numFmtId="6" fontId="3" fillId="0" borderId="49" xfId="0" applyNumberFormat="1" applyFont="1" applyFill="1" applyBorder="1" applyAlignment="1" applyProtection="1">
      <alignment/>
      <protection hidden="1"/>
    </xf>
    <xf numFmtId="168" fontId="3" fillId="0" borderId="44" xfId="0" applyNumberFormat="1" applyFont="1" applyFill="1" applyBorder="1" applyAlignment="1" applyProtection="1">
      <alignment vertical="center"/>
      <protection hidden="1"/>
    </xf>
    <xf numFmtId="6" fontId="3" fillId="33" borderId="71" xfId="0" applyNumberFormat="1" applyFont="1" applyFill="1" applyBorder="1" applyAlignment="1" applyProtection="1">
      <alignment vertical="center"/>
      <protection hidden="1"/>
    </xf>
    <xf numFmtId="6" fontId="3" fillId="33" borderId="68" xfId="0" applyNumberFormat="1" applyFont="1" applyFill="1" applyBorder="1" applyAlignment="1" applyProtection="1">
      <alignment vertical="center"/>
      <protection hidden="1"/>
    </xf>
    <xf numFmtId="6" fontId="3" fillId="0" borderId="65" xfId="0" applyNumberFormat="1" applyFont="1" applyBorder="1" applyAlignment="1" applyProtection="1">
      <alignment vertical="center"/>
      <protection hidden="1"/>
    </xf>
    <xf numFmtId="49" fontId="13" fillId="0" borderId="58" xfId="0" applyNumberFormat="1" applyFont="1" applyFill="1" applyBorder="1" applyAlignment="1">
      <alignment horizontal="center" vertical="center"/>
    </xf>
    <xf numFmtId="0" fontId="7" fillId="0" borderId="10" xfId="0" applyFont="1" applyFill="1" applyBorder="1" applyAlignment="1">
      <alignment vertical="center"/>
    </xf>
    <xf numFmtId="6" fontId="3" fillId="0" borderId="68" xfId="0" applyNumberFormat="1" applyFont="1" applyFill="1" applyBorder="1" applyAlignment="1" applyProtection="1">
      <alignment vertical="center"/>
      <protection hidden="1"/>
    </xf>
    <xf numFmtId="6" fontId="7" fillId="0" borderId="44" xfId="0" applyNumberFormat="1" applyFont="1" applyFill="1" applyBorder="1" applyAlignment="1" applyProtection="1">
      <alignment vertical="center"/>
      <protection hidden="1"/>
    </xf>
    <xf numFmtId="6" fontId="7" fillId="0" borderId="68" xfId="0" applyNumberFormat="1" applyFont="1" applyFill="1" applyBorder="1" applyAlignment="1" applyProtection="1">
      <alignment vertical="center"/>
      <protection hidden="1"/>
    </xf>
    <xf numFmtId="49" fontId="13" fillId="0" borderId="52" xfId="0" applyNumberFormat="1" applyFont="1" applyFill="1" applyBorder="1" applyAlignment="1">
      <alignment vertical="center"/>
    </xf>
    <xf numFmtId="0" fontId="13" fillId="0" borderId="18" xfId="0" applyFont="1" applyFill="1" applyBorder="1" applyAlignment="1">
      <alignment vertical="center"/>
    </xf>
    <xf numFmtId="0" fontId="8" fillId="0" borderId="18" xfId="0" applyFont="1" applyFill="1" applyBorder="1" applyAlignment="1">
      <alignment vertical="center"/>
    </xf>
    <xf numFmtId="49" fontId="7" fillId="0" borderId="20" xfId="0" applyNumberFormat="1" applyFont="1" applyFill="1" applyBorder="1" applyAlignment="1">
      <alignment vertical="center"/>
    </xf>
    <xf numFmtId="0" fontId="4" fillId="0" borderId="12" xfId="0" applyFont="1" applyFill="1" applyBorder="1" applyAlignment="1">
      <alignment vertical="top"/>
    </xf>
    <xf numFmtId="0" fontId="3" fillId="0" borderId="12" xfId="0" applyFont="1" applyFill="1" applyBorder="1" applyAlignment="1">
      <alignment vertical="center"/>
    </xf>
    <xf numFmtId="0" fontId="0" fillId="0" borderId="12" xfId="0" applyFill="1" applyBorder="1" applyAlignment="1">
      <alignment vertical="center"/>
    </xf>
    <xf numFmtId="0" fontId="8" fillId="0" borderId="12" xfId="0" applyFont="1" applyFill="1" applyBorder="1" applyAlignment="1">
      <alignment vertical="center"/>
    </xf>
    <xf numFmtId="49" fontId="9" fillId="0" borderId="20" xfId="0" applyNumberFormat="1" applyFont="1" applyFill="1" applyBorder="1" applyAlignment="1">
      <alignment vertical="center"/>
    </xf>
    <xf numFmtId="0" fontId="0" fillId="0" borderId="12" xfId="0" applyFont="1" applyFill="1" applyBorder="1" applyAlignment="1">
      <alignment vertical="center"/>
    </xf>
    <xf numFmtId="0" fontId="3" fillId="0" borderId="12" xfId="0" applyFont="1" applyFill="1" applyBorder="1" applyAlignment="1">
      <alignment/>
    </xf>
    <xf numFmtId="6" fontId="7" fillId="0" borderId="47" xfId="0" applyNumberFormat="1" applyFont="1" applyFill="1" applyBorder="1" applyAlignment="1" applyProtection="1">
      <alignment/>
      <protection hidden="1"/>
    </xf>
    <xf numFmtId="6" fontId="7" fillId="0" borderId="73" xfId="0" applyNumberFormat="1" applyFont="1" applyFill="1" applyBorder="1" applyAlignment="1" applyProtection="1">
      <alignment/>
      <protection hidden="1"/>
    </xf>
    <xf numFmtId="6" fontId="7" fillId="0" borderId="49" xfId="0" applyNumberFormat="1" applyFont="1" applyFill="1" applyBorder="1" applyAlignment="1" applyProtection="1">
      <alignment/>
      <protection hidden="1"/>
    </xf>
    <xf numFmtId="6" fontId="7" fillId="0" borderId="47" xfId="0" applyNumberFormat="1" applyFont="1" applyFill="1" applyBorder="1" applyAlignment="1" applyProtection="1">
      <alignment vertical="center"/>
      <protection hidden="1"/>
    </xf>
    <xf numFmtId="6" fontId="7" fillId="0" borderId="73" xfId="0" applyNumberFormat="1" applyFont="1" applyFill="1" applyBorder="1" applyAlignment="1" applyProtection="1">
      <alignment vertical="center"/>
      <protection hidden="1"/>
    </xf>
    <xf numFmtId="49" fontId="3" fillId="0" borderId="58" xfId="0" applyNumberFormat="1" applyFont="1" applyFill="1" applyBorder="1" applyAlignment="1">
      <alignment vertical="center"/>
    </xf>
    <xf numFmtId="0" fontId="4" fillId="0" borderId="10" xfId="0" applyFont="1" applyFill="1" applyBorder="1" applyAlignment="1">
      <alignment vertical="center"/>
    </xf>
    <xf numFmtId="49" fontId="0" fillId="0" borderId="10" xfId="0" applyNumberFormat="1" applyFont="1" applyFill="1" applyBorder="1" applyAlignment="1">
      <alignment vertical="top"/>
    </xf>
    <xf numFmtId="49" fontId="13" fillId="0" borderId="53" xfId="0" applyNumberFormat="1" applyFont="1" applyFill="1" applyBorder="1" applyAlignment="1">
      <alignment horizontal="center" vertical="center"/>
    </xf>
    <xf numFmtId="0" fontId="13" fillId="0" borderId="11" xfId="0" applyFont="1" applyFill="1" applyBorder="1" applyAlignment="1">
      <alignment vertical="center"/>
    </xf>
    <xf numFmtId="0" fontId="7" fillId="0" borderId="11" xfId="0" applyFont="1" applyFill="1" applyBorder="1" applyAlignment="1">
      <alignment vertical="center"/>
    </xf>
    <xf numFmtId="0" fontId="8" fillId="0" borderId="18" xfId="0" applyFont="1" applyFill="1" applyBorder="1" applyAlignment="1">
      <alignment horizontal="right" vertical="center"/>
    </xf>
    <xf numFmtId="49" fontId="3" fillId="0" borderId="20" xfId="0" applyNumberFormat="1" applyFont="1" applyFill="1" applyBorder="1" applyAlignment="1">
      <alignment vertical="center"/>
    </xf>
    <xf numFmtId="0" fontId="4" fillId="0" borderId="12" xfId="0" applyFont="1" applyFill="1" applyBorder="1" applyAlignment="1">
      <alignment vertical="center"/>
    </xf>
    <xf numFmtId="49" fontId="0" fillId="0" borderId="12" xfId="0" applyNumberFormat="1" applyFont="1" applyFill="1" applyBorder="1" applyAlignment="1">
      <alignment vertical="top"/>
    </xf>
    <xf numFmtId="6" fontId="7" fillId="0" borderId="44" xfId="0" applyNumberFormat="1" applyFont="1" applyBorder="1" applyAlignment="1" applyProtection="1">
      <alignment vertical="center"/>
      <protection hidden="1"/>
    </xf>
    <xf numFmtId="6" fontId="7" fillId="0" borderId="62" xfId="0" applyNumberFormat="1" applyFont="1" applyFill="1" applyBorder="1" applyAlignment="1" applyProtection="1">
      <alignment vertical="center"/>
      <protection/>
    </xf>
    <xf numFmtId="171" fontId="0" fillId="0" borderId="0" xfId="0" applyNumberFormat="1" applyAlignment="1">
      <alignment/>
    </xf>
    <xf numFmtId="172" fontId="0" fillId="0" borderId="0" xfId="0" applyNumberFormat="1" applyAlignment="1">
      <alignment/>
    </xf>
    <xf numFmtId="49" fontId="13" fillId="0" borderId="62" xfId="0" applyNumberFormat="1" applyFont="1" applyFill="1" applyBorder="1" applyAlignment="1">
      <alignment vertical="center"/>
    </xf>
    <xf numFmtId="168" fontId="7" fillId="0" borderId="62" xfId="0" applyNumberFormat="1" applyFont="1" applyFill="1" applyBorder="1" applyAlignment="1" applyProtection="1">
      <alignment vertical="center"/>
      <protection/>
    </xf>
    <xf numFmtId="0" fontId="0" fillId="0" borderId="0" xfId="0" applyNumberFormat="1" applyAlignment="1">
      <alignment vertical="top"/>
    </xf>
    <xf numFmtId="6" fontId="3" fillId="0" borderId="69" xfId="0" applyNumberFormat="1" applyFont="1" applyFill="1" applyBorder="1" applyAlignment="1" applyProtection="1">
      <alignment horizontal="right"/>
      <protection hidden="1"/>
    </xf>
    <xf numFmtId="6" fontId="7" fillId="0" borderId="33" xfId="0" applyNumberFormat="1" applyFont="1" applyBorder="1" applyAlignment="1" applyProtection="1">
      <alignment horizontal="right" vertical="center"/>
      <protection hidden="1"/>
    </xf>
    <xf numFmtId="6" fontId="7" fillId="0" borderId="33" xfId="0" applyNumberFormat="1" applyFont="1" applyFill="1" applyBorder="1" applyAlignment="1" applyProtection="1">
      <alignment vertical="center"/>
      <protection hidden="1"/>
    </xf>
    <xf numFmtId="6" fontId="13" fillId="0" borderId="44" xfId="0" applyNumberFormat="1" applyFont="1" applyFill="1" applyBorder="1" applyAlignment="1" applyProtection="1">
      <alignment horizontal="right" vertical="center"/>
      <protection hidden="1"/>
    </xf>
    <xf numFmtId="168" fontId="13" fillId="0" borderId="33" xfId="0" applyNumberFormat="1" applyFont="1" applyFill="1" applyBorder="1" applyAlignment="1" applyProtection="1">
      <alignment horizontal="right" vertical="center"/>
      <protection hidden="1"/>
    </xf>
    <xf numFmtId="168" fontId="13" fillId="0" borderId="15" xfId="0" applyNumberFormat="1" applyFont="1" applyFill="1" applyBorder="1" applyAlignment="1" applyProtection="1">
      <alignment horizontal="right" vertical="center"/>
      <protection hidden="1"/>
    </xf>
    <xf numFmtId="168" fontId="13" fillId="0" borderId="47" xfId="0" applyNumberFormat="1" applyFont="1" applyFill="1" applyBorder="1" applyAlignment="1" applyProtection="1">
      <alignment horizontal="right" vertical="center"/>
      <protection hidden="1"/>
    </xf>
    <xf numFmtId="6" fontId="3" fillId="0" borderId="33" xfId="0" applyNumberFormat="1" applyFont="1" applyFill="1" applyBorder="1" applyAlignment="1" applyProtection="1">
      <alignment vertical="center"/>
      <protection hidden="1"/>
    </xf>
    <xf numFmtId="0" fontId="0" fillId="0" borderId="0" xfId="0" applyFont="1" applyAlignment="1">
      <alignment horizontal="right" vertical="center"/>
    </xf>
    <xf numFmtId="6" fontId="3" fillId="0" borderId="36" xfId="0" applyNumberFormat="1" applyFont="1" applyBorder="1" applyAlignment="1" applyProtection="1">
      <alignment vertical="center"/>
      <protection hidden="1"/>
    </xf>
    <xf numFmtId="0" fontId="3" fillId="33" borderId="33" xfId="0" applyFont="1" applyFill="1" applyBorder="1" applyAlignment="1" applyProtection="1">
      <alignment vertical="center"/>
      <protection hidden="1"/>
    </xf>
    <xf numFmtId="6" fontId="3" fillId="0" borderId="35" xfId="0" applyNumberFormat="1"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xf>
    <xf numFmtId="0" fontId="27" fillId="0" borderId="0" xfId="0" applyFont="1" applyAlignment="1">
      <alignment horizontal="center"/>
    </xf>
    <xf numFmtId="0" fontId="0" fillId="0" borderId="0" xfId="0" applyFont="1" applyAlignment="1" applyProtection="1">
      <alignment vertical="center"/>
      <protection hidden="1"/>
    </xf>
    <xf numFmtId="6" fontId="3" fillId="33" borderId="17" xfId="0" applyNumberFormat="1" applyFont="1" applyFill="1" applyBorder="1" applyAlignment="1" applyProtection="1">
      <alignment vertical="center"/>
      <protection hidden="1"/>
    </xf>
    <xf numFmtId="6" fontId="0" fillId="0" borderId="17" xfId="0" applyNumberFormat="1" applyFont="1" applyBorder="1" applyAlignment="1" applyProtection="1">
      <alignment horizontal="right" vertical="center"/>
      <protection hidden="1"/>
    </xf>
    <xf numFmtId="6" fontId="3" fillId="0" borderId="24" xfId="0" applyNumberFormat="1" applyFont="1" applyBorder="1" applyAlignment="1" applyProtection="1">
      <alignment/>
      <protection hidden="1"/>
    </xf>
    <xf numFmtId="6" fontId="3" fillId="0" borderId="17" xfId="0" applyNumberFormat="1" applyFont="1" applyBorder="1" applyAlignment="1" applyProtection="1">
      <alignment vertical="center"/>
      <protection hidden="1"/>
    </xf>
    <xf numFmtId="0" fontId="0" fillId="0" borderId="10" xfId="0" applyFont="1" applyBorder="1" applyAlignment="1" applyProtection="1">
      <alignment horizontal="left" vertical="top"/>
      <protection hidden="1"/>
    </xf>
    <xf numFmtId="0" fontId="0" fillId="0" borderId="11" xfId="0" applyFont="1" applyBorder="1" applyAlignment="1" applyProtection="1">
      <alignment vertical="top"/>
      <protection hidden="1"/>
    </xf>
    <xf numFmtId="0" fontId="0" fillId="0" borderId="11" xfId="0" applyBorder="1" applyAlignment="1" applyProtection="1">
      <alignment vertical="top"/>
      <protection hidden="1"/>
    </xf>
    <xf numFmtId="49" fontId="13" fillId="0" borderId="58" xfId="0" applyNumberFormat="1" applyFont="1" applyFill="1" applyBorder="1" applyAlignment="1" applyProtection="1">
      <alignment horizontal="center" vertical="center"/>
      <protection hidden="1"/>
    </xf>
    <xf numFmtId="0" fontId="13" fillId="0" borderId="10"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0" fontId="3"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0" fillId="0" borderId="10" xfId="0" applyFill="1" applyBorder="1" applyAlignment="1" applyProtection="1">
      <alignment horizontal="right"/>
      <protection hidden="1"/>
    </xf>
    <xf numFmtId="6" fontId="0" fillId="0" borderId="17" xfId="0" applyNumberFormat="1" applyFont="1" applyFill="1" applyBorder="1" applyAlignment="1" applyProtection="1">
      <alignment horizontal="right" vertical="center"/>
      <protection hidden="1"/>
    </xf>
    <xf numFmtId="6" fontId="0" fillId="33" borderId="17" xfId="0" applyNumberFormat="1" applyFont="1" applyFill="1" applyBorder="1" applyAlignment="1" applyProtection="1">
      <alignment horizontal="right" vertical="center"/>
      <protection hidden="1"/>
    </xf>
    <xf numFmtId="49" fontId="0" fillId="0" borderId="10" xfId="0" applyNumberFormat="1" applyFont="1" applyBorder="1" applyAlignment="1" applyProtection="1">
      <alignment vertical="center"/>
      <protection hidden="1"/>
    </xf>
    <xf numFmtId="0" fontId="0" fillId="0" borderId="0" xfId="0" applyAlignment="1" applyProtection="1">
      <alignment vertical="center"/>
      <protection hidden="1"/>
    </xf>
    <xf numFmtId="49" fontId="3" fillId="0" borderId="53" xfId="0" applyNumberFormat="1" applyFont="1" applyBorder="1" applyAlignment="1" applyProtection="1">
      <alignment vertical="center"/>
      <protection hidden="1"/>
    </xf>
    <xf numFmtId="49" fontId="0" fillId="0" borderId="11" xfId="0" applyNumberFormat="1" applyFont="1" applyBorder="1" applyAlignment="1" applyProtection="1">
      <alignment vertical="center"/>
      <protection hidden="1"/>
    </xf>
    <xf numFmtId="0" fontId="0" fillId="0" borderId="11" xfId="0" applyBorder="1" applyAlignment="1" applyProtection="1">
      <alignment vertical="center"/>
      <protection hidden="1"/>
    </xf>
    <xf numFmtId="6" fontId="3" fillId="0" borderId="46" xfId="0" applyNumberFormat="1" applyFont="1" applyBorder="1" applyAlignment="1" applyProtection="1">
      <alignment vertical="center"/>
      <protection hidden="1"/>
    </xf>
    <xf numFmtId="6" fontId="0" fillId="0" borderId="46" xfId="0" applyNumberFormat="1" applyFont="1" applyBorder="1" applyAlignment="1" applyProtection="1">
      <alignment horizontal="right" vertical="center"/>
      <protection hidden="1"/>
    </xf>
    <xf numFmtId="49" fontId="0" fillId="0" borderId="18" xfId="0" applyNumberFormat="1" applyFont="1" applyBorder="1" applyAlignment="1" applyProtection="1">
      <alignment vertical="center"/>
      <protection hidden="1"/>
    </xf>
    <xf numFmtId="0" fontId="0" fillId="0" borderId="18" xfId="0" applyBorder="1" applyAlignment="1" applyProtection="1">
      <alignment vertical="center"/>
      <protection hidden="1"/>
    </xf>
    <xf numFmtId="6" fontId="0" fillId="0" borderId="24" xfId="0" applyNumberFormat="1" applyFont="1" applyBorder="1" applyAlignment="1" applyProtection="1">
      <alignment horizontal="right" vertical="center"/>
      <protection hidden="1"/>
    </xf>
    <xf numFmtId="49" fontId="0" fillId="0" borderId="10" xfId="0" applyNumberFormat="1" applyFont="1" applyBorder="1" applyAlignment="1" applyProtection="1">
      <alignment vertical="top"/>
      <protection hidden="1"/>
    </xf>
    <xf numFmtId="49" fontId="13" fillId="0" borderId="19" xfId="0" applyNumberFormat="1" applyFont="1" applyFill="1" applyBorder="1" applyAlignment="1" applyProtection="1">
      <alignment vertical="center"/>
      <protection hidden="1"/>
    </xf>
    <xf numFmtId="0" fontId="13" fillId="0" borderId="19" xfId="0" applyFont="1" applyFill="1" applyBorder="1" applyAlignment="1" applyProtection="1">
      <alignment vertical="center"/>
      <protection hidden="1"/>
    </xf>
    <xf numFmtId="0" fontId="13" fillId="0" borderId="19" xfId="0" applyFont="1" applyFill="1" applyBorder="1" applyAlignment="1" applyProtection="1">
      <alignment/>
      <protection hidden="1"/>
    </xf>
    <xf numFmtId="0" fontId="3" fillId="0" borderId="19" xfId="0" applyFont="1" applyFill="1" applyBorder="1" applyAlignment="1" applyProtection="1">
      <alignment/>
      <protection hidden="1"/>
    </xf>
    <xf numFmtId="0" fontId="0" fillId="0" borderId="19" xfId="0" applyFill="1" applyBorder="1" applyAlignment="1" applyProtection="1">
      <alignment/>
      <protection hidden="1"/>
    </xf>
    <xf numFmtId="0" fontId="0" fillId="0" borderId="19" xfId="0" applyFill="1" applyBorder="1" applyAlignment="1" applyProtection="1">
      <alignment vertical="center"/>
      <protection hidden="1"/>
    </xf>
    <xf numFmtId="6" fontId="7" fillId="0" borderId="19" xfId="0" applyNumberFormat="1" applyFont="1" applyFill="1" applyBorder="1" applyAlignment="1" applyProtection="1">
      <alignment vertical="center"/>
      <protection hidden="1"/>
    </xf>
    <xf numFmtId="0" fontId="11" fillId="0" borderId="0" xfId="0" applyFont="1" applyBorder="1" applyAlignment="1" applyProtection="1">
      <alignment/>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protection hidden="1"/>
    </xf>
    <xf numFmtId="49" fontId="13" fillId="0" borderId="10" xfId="0" applyNumberFormat="1" applyFont="1" applyFill="1" applyBorder="1" applyAlignment="1" applyProtection="1">
      <alignment vertical="center"/>
      <protection hidden="1"/>
    </xf>
    <xf numFmtId="0" fontId="13" fillId="0" borderId="10" xfId="0" applyFont="1" applyFill="1" applyBorder="1" applyAlignment="1" applyProtection="1">
      <alignment/>
      <protection hidden="1"/>
    </xf>
    <xf numFmtId="0" fontId="0" fillId="0" borderId="10" xfId="0" applyFill="1" applyBorder="1" applyAlignment="1" applyProtection="1">
      <alignment vertical="center"/>
      <protection hidden="1"/>
    </xf>
    <xf numFmtId="6" fontId="7" fillId="0" borderId="10" xfId="0" applyNumberFormat="1" applyFont="1" applyFill="1" applyBorder="1" applyAlignment="1" applyProtection="1">
      <alignment vertical="center"/>
      <protection hidden="1"/>
    </xf>
    <xf numFmtId="6" fontId="3" fillId="33" borderId="46" xfId="0" applyNumberFormat="1" applyFont="1" applyFill="1" applyBorder="1" applyAlignment="1" applyProtection="1">
      <alignment vertical="center"/>
      <protection hidden="1"/>
    </xf>
    <xf numFmtId="49" fontId="7" fillId="0" borderId="53" xfId="0" applyNumberFormat="1" applyFont="1" applyFill="1" applyBorder="1" applyAlignment="1" applyProtection="1">
      <alignment horizontal="center" vertical="center"/>
      <protection hidden="1"/>
    </xf>
    <xf numFmtId="0" fontId="0" fillId="0" borderId="11" xfId="0" applyFont="1" applyBorder="1" applyAlignment="1" applyProtection="1">
      <alignment vertical="center"/>
      <protection hidden="1"/>
    </xf>
    <xf numFmtId="0" fontId="3" fillId="0" borderId="11" xfId="0" applyFont="1" applyFill="1" applyBorder="1" applyAlignment="1" applyProtection="1">
      <alignment/>
      <protection hidden="1"/>
    </xf>
    <xf numFmtId="0" fontId="0" fillId="0" borderId="11" xfId="0" applyFill="1" applyBorder="1" applyAlignment="1" applyProtection="1">
      <alignment/>
      <protection hidden="1"/>
    </xf>
    <xf numFmtId="0" fontId="0" fillId="0" borderId="11" xfId="0" applyFill="1" applyBorder="1" applyAlignment="1" applyProtection="1">
      <alignment horizontal="right"/>
      <protection hidden="1"/>
    </xf>
    <xf numFmtId="0" fontId="8" fillId="0" borderId="10"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Fill="1" applyBorder="1" applyAlignment="1" applyProtection="1">
      <alignment horizontal="right"/>
      <protection hidden="1"/>
    </xf>
    <xf numFmtId="0" fontId="8" fillId="0" borderId="11" xfId="0" applyFont="1" applyBorder="1" applyAlignment="1" applyProtection="1">
      <alignment vertical="center"/>
      <protection hidden="1"/>
    </xf>
    <xf numFmtId="6" fontId="0" fillId="0" borderId="46" xfId="0" applyNumberFormat="1" applyFont="1" applyFill="1" applyBorder="1" applyAlignment="1" applyProtection="1">
      <alignment horizontal="right" vertical="center"/>
      <protection hidden="1"/>
    </xf>
    <xf numFmtId="49"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protection hidden="1"/>
    </xf>
    <xf numFmtId="6" fontId="0"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8" fillId="0" borderId="0" xfId="0" applyFont="1" applyFill="1" applyBorder="1" applyAlignment="1" applyProtection="1">
      <alignment/>
      <protection hidden="1"/>
    </xf>
    <xf numFmtId="168" fontId="7" fillId="0" borderId="19" xfId="0" applyNumberFormat="1" applyFont="1" applyFill="1" applyBorder="1" applyAlignment="1" applyProtection="1">
      <alignment vertical="center"/>
      <protection/>
    </xf>
    <xf numFmtId="6" fontId="3" fillId="0" borderId="35" xfId="0" applyNumberFormat="1" applyFont="1" applyBorder="1" applyAlignment="1" applyProtection="1">
      <alignment vertical="center"/>
      <protection locked="0"/>
    </xf>
    <xf numFmtId="0" fontId="0" fillId="0" borderId="0" xfId="0" applyAlignment="1" applyProtection="1">
      <alignment/>
      <protection locked="0"/>
    </xf>
    <xf numFmtId="168" fontId="7" fillId="0" borderId="10" xfId="0" applyNumberFormat="1" applyFont="1" applyFill="1" applyBorder="1" applyAlignment="1" applyProtection="1">
      <alignment vertical="center"/>
      <protection/>
    </xf>
    <xf numFmtId="0" fontId="23" fillId="0" borderId="0" xfId="0" applyFont="1" applyAlignment="1">
      <alignment/>
    </xf>
    <xf numFmtId="14" fontId="3" fillId="0" borderId="0" xfId="0" applyNumberFormat="1" applyFont="1" applyAlignment="1" applyProtection="1">
      <alignment horizontal="centerContinuous"/>
      <protection hidden="1"/>
    </xf>
    <xf numFmtId="0" fontId="0" fillId="0" borderId="74" xfId="0" applyFont="1" applyBorder="1" applyAlignment="1">
      <alignment horizontal="center"/>
    </xf>
    <xf numFmtId="0" fontId="0" fillId="0" borderId="54" xfId="0" applyFont="1" applyBorder="1" applyAlignment="1">
      <alignment horizontal="center"/>
    </xf>
    <xf numFmtId="0" fontId="9" fillId="0" borderId="19" xfId="0" applyFont="1" applyBorder="1" applyAlignment="1">
      <alignment/>
    </xf>
    <xf numFmtId="0" fontId="0" fillId="0" borderId="14" xfId="0" applyFont="1" applyBorder="1" applyAlignment="1">
      <alignment/>
    </xf>
    <xf numFmtId="0" fontId="0" fillId="0" borderId="75" xfId="0" applyFont="1" applyBorder="1" applyAlignment="1">
      <alignment horizontal="center"/>
    </xf>
    <xf numFmtId="0" fontId="0" fillId="0" borderId="66" xfId="0" applyFont="1" applyBorder="1" applyAlignment="1">
      <alignment horizontal="center"/>
    </xf>
    <xf numFmtId="0" fontId="9" fillId="0" borderId="0" xfId="0" applyFont="1" applyBorder="1" applyAlignment="1">
      <alignment/>
    </xf>
    <xf numFmtId="0" fontId="0" fillId="0" borderId="31" xfId="0" applyFont="1" applyBorder="1" applyAlignment="1">
      <alignment/>
    </xf>
    <xf numFmtId="0" fontId="0" fillId="0" borderId="76" xfId="0" applyFont="1" applyBorder="1" applyAlignment="1">
      <alignment/>
    </xf>
    <xf numFmtId="0" fontId="0" fillId="0" borderId="44" xfId="0" applyFont="1" applyBorder="1" applyAlignment="1">
      <alignment/>
    </xf>
    <xf numFmtId="0" fontId="9" fillId="0" borderId="10" xfId="0" applyFont="1" applyBorder="1" applyAlignment="1">
      <alignment/>
    </xf>
    <xf numFmtId="0" fontId="0" fillId="0" borderId="77"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9" fillId="0" borderId="18" xfId="0" applyFont="1" applyBorder="1" applyAlignment="1">
      <alignment/>
    </xf>
    <xf numFmtId="0" fontId="0" fillId="0" borderId="76" xfId="0" applyFont="1" applyBorder="1" applyAlignment="1" applyProtection="1">
      <alignment vertical="center"/>
      <protection hidden="1"/>
    </xf>
    <xf numFmtId="0" fontId="0" fillId="0" borderId="44" xfId="0" applyFont="1" applyBorder="1" applyAlignment="1" applyProtection="1">
      <alignment vertical="center"/>
      <protection hidden="1"/>
    </xf>
    <xf numFmtId="49" fontId="0" fillId="0" borderId="10" xfId="0" applyNumberFormat="1" applyFont="1" applyBorder="1" applyAlignment="1">
      <alignment horizontal="center"/>
    </xf>
    <xf numFmtId="0" fontId="9" fillId="0" borderId="11" xfId="0" applyFont="1" applyBorder="1" applyAlignment="1">
      <alignment/>
    </xf>
    <xf numFmtId="0" fontId="0" fillId="0" borderId="75" xfId="0" applyFont="1" applyBorder="1" applyAlignment="1" applyProtection="1">
      <alignment vertical="center"/>
      <protection hidden="1"/>
    </xf>
    <xf numFmtId="0" fontId="0" fillId="0" borderId="66" xfId="0" applyFont="1" applyBorder="1" applyAlignment="1" applyProtection="1">
      <alignment vertical="center"/>
      <protection hidden="1"/>
    </xf>
    <xf numFmtId="49" fontId="0" fillId="0" borderId="0" xfId="0" applyNumberFormat="1" applyFont="1" applyBorder="1" applyAlignment="1">
      <alignment horizontal="center"/>
    </xf>
    <xf numFmtId="0" fontId="26" fillId="0" borderId="16" xfId="0" applyFont="1" applyBorder="1" applyAlignment="1" applyProtection="1">
      <alignment horizontal="centerContinuous" vertical="center"/>
      <protection hidden="1"/>
    </xf>
    <xf numFmtId="0" fontId="0" fillId="0" borderId="30"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58"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6" fillId="0" borderId="30" xfId="0" applyFont="1" applyBorder="1" applyAlignment="1" applyProtection="1">
      <alignment horizontal="centerContinuous" vertical="center"/>
      <protection hidden="1"/>
    </xf>
    <xf numFmtId="49" fontId="28" fillId="0" borderId="18" xfId="0" applyNumberFormat="1" applyFont="1" applyBorder="1" applyAlignment="1">
      <alignment horizontal="center"/>
    </xf>
    <xf numFmtId="0" fontId="28" fillId="0" borderId="18" xfId="0" applyFont="1" applyBorder="1" applyAlignment="1">
      <alignment/>
    </xf>
    <xf numFmtId="49" fontId="28" fillId="0" borderId="10" xfId="0" applyNumberFormat="1" applyFont="1" applyBorder="1" applyAlignment="1">
      <alignment horizontal="center"/>
    </xf>
    <xf numFmtId="0" fontId="28" fillId="0" borderId="10" xfId="0" applyFont="1" applyBorder="1" applyAlignment="1">
      <alignment/>
    </xf>
    <xf numFmtId="49" fontId="28" fillId="0" borderId="11" xfId="0" applyNumberFormat="1" applyFont="1" applyBorder="1" applyAlignment="1">
      <alignment horizontal="center"/>
    </xf>
    <xf numFmtId="0" fontId="28" fillId="0" borderId="11" xfId="0" applyFont="1" applyBorder="1" applyAlignment="1">
      <alignment/>
    </xf>
    <xf numFmtId="49" fontId="28" fillId="0" borderId="0" xfId="0" applyNumberFormat="1" applyFont="1" applyBorder="1" applyAlignment="1">
      <alignment horizontal="center"/>
    </xf>
    <xf numFmtId="0" fontId="28" fillId="0" borderId="0" xfId="0" applyFont="1" applyBorder="1" applyAlignment="1">
      <alignment/>
    </xf>
    <xf numFmtId="0" fontId="28" fillId="0" borderId="0" xfId="0" applyFont="1" applyFill="1" applyBorder="1" applyAlignment="1">
      <alignment/>
    </xf>
    <xf numFmtId="0" fontId="26" fillId="0" borderId="17" xfId="0" applyFont="1" applyBorder="1" applyAlignment="1" applyProtection="1">
      <alignment horizontal="centerContinuous" vertical="center"/>
      <protection hidden="1"/>
    </xf>
    <xf numFmtId="0" fontId="28" fillId="0" borderId="10" xfId="0" applyFont="1" applyFill="1" applyBorder="1" applyAlignment="1">
      <alignment/>
    </xf>
    <xf numFmtId="0" fontId="0" fillId="0" borderId="78" xfId="0" applyFont="1" applyBorder="1" applyAlignment="1" applyProtection="1">
      <alignment vertical="center"/>
      <protection hidden="1"/>
    </xf>
    <xf numFmtId="0" fontId="0" fillId="0" borderId="79" xfId="0" applyFont="1" applyBorder="1" applyAlignment="1" applyProtection="1">
      <alignment vertical="center"/>
      <protection hidden="1"/>
    </xf>
    <xf numFmtId="0" fontId="9" fillId="0" borderId="61" xfId="0" applyFont="1" applyBorder="1" applyAlignment="1">
      <alignment/>
    </xf>
    <xf numFmtId="0" fontId="28" fillId="0" borderId="61" xfId="0" applyFont="1" applyBorder="1" applyAlignment="1">
      <alignment/>
    </xf>
    <xf numFmtId="0" fontId="0" fillId="0" borderId="61" xfId="0" applyFont="1" applyBorder="1" applyAlignment="1">
      <alignment/>
    </xf>
    <xf numFmtId="0" fontId="0" fillId="0" borderId="80" xfId="0" applyFont="1" applyBorder="1" applyAlignment="1">
      <alignment/>
    </xf>
    <xf numFmtId="49" fontId="0" fillId="0" borderId="19" xfId="0" applyNumberFormat="1" applyFont="1" applyBorder="1" applyAlignment="1">
      <alignment horizontal="center"/>
    </xf>
    <xf numFmtId="49" fontId="28" fillId="0" borderId="61" xfId="0" applyNumberFormat="1" applyFont="1" applyBorder="1" applyAlignment="1">
      <alignment horizontal="center"/>
    </xf>
    <xf numFmtId="0" fontId="26" fillId="0" borderId="58" xfId="0" applyFont="1" applyBorder="1" applyAlignment="1" applyProtection="1">
      <alignment horizontal="centerContinuous" vertical="center"/>
      <protection hidden="1"/>
    </xf>
    <xf numFmtId="6" fontId="13" fillId="0" borderId="55" xfId="0" applyNumberFormat="1" applyFont="1" applyBorder="1" applyAlignment="1" applyProtection="1">
      <alignment/>
      <protection hidden="1"/>
    </xf>
    <xf numFmtId="6" fontId="8" fillId="0" borderId="65" xfId="0" applyNumberFormat="1" applyFont="1" applyFill="1" applyBorder="1" applyAlignment="1" applyProtection="1">
      <alignment vertical="center"/>
      <protection hidden="1"/>
    </xf>
    <xf numFmtId="6" fontId="8" fillId="0" borderId="69" xfId="0" applyNumberFormat="1" applyFont="1" applyFill="1" applyBorder="1" applyAlignment="1" applyProtection="1">
      <alignment vertical="center"/>
      <protection hidden="1"/>
    </xf>
    <xf numFmtId="6" fontId="8" fillId="0" borderId="40" xfId="0" applyNumberFormat="1" applyFont="1" applyBorder="1" applyAlignment="1" applyProtection="1">
      <alignment vertical="center"/>
      <protection hidden="1"/>
    </xf>
    <xf numFmtId="6" fontId="13" fillId="0" borderId="68" xfId="0" applyNumberFormat="1" applyFont="1" applyBorder="1" applyAlignment="1" applyProtection="1">
      <alignment vertical="center"/>
      <protection hidden="1"/>
    </xf>
    <xf numFmtId="0" fontId="21" fillId="0" borderId="52" xfId="0" applyFont="1" applyBorder="1" applyAlignment="1" applyProtection="1">
      <alignment horizontal="centerContinuous" vertical="center"/>
      <protection hidden="1"/>
    </xf>
    <xf numFmtId="0" fontId="21" fillId="0" borderId="24" xfId="0" applyFont="1" applyBorder="1" applyAlignment="1" applyProtection="1">
      <alignment horizontal="centerContinuous" vertical="center"/>
      <protection hidden="1"/>
    </xf>
    <xf numFmtId="0" fontId="0" fillId="0" borderId="29" xfId="0" applyFill="1" applyBorder="1" applyAlignment="1">
      <alignment/>
    </xf>
    <xf numFmtId="0" fontId="0" fillId="0" borderId="32" xfId="0" applyFill="1" applyBorder="1" applyAlignment="1">
      <alignment/>
    </xf>
    <xf numFmtId="0" fontId="0" fillId="0" borderId="25" xfId="0" applyFill="1" applyBorder="1" applyAlignment="1">
      <alignment/>
    </xf>
    <xf numFmtId="0" fontId="28" fillId="0" borderId="23" xfId="0" applyFont="1" applyBorder="1" applyAlignment="1">
      <alignment/>
    </xf>
    <xf numFmtId="0" fontId="28" fillId="0" borderId="23" xfId="0" applyFont="1" applyFill="1" applyBorder="1" applyAlignment="1">
      <alignment/>
    </xf>
    <xf numFmtId="0" fontId="28" fillId="0" borderId="22" xfId="0" applyFont="1" applyFill="1" applyBorder="1" applyAlignment="1">
      <alignment vertical="top"/>
    </xf>
    <xf numFmtId="49" fontId="28" fillId="0" borderId="22" xfId="0" applyNumberFormat="1" applyFont="1" applyBorder="1" applyAlignment="1">
      <alignment vertical="top"/>
    </xf>
    <xf numFmtId="0" fontId="28" fillId="0" borderId="21" xfId="0" applyFont="1" applyFill="1" applyBorder="1" applyAlignment="1">
      <alignment vertical="top"/>
    </xf>
    <xf numFmtId="0" fontId="31" fillId="0" borderId="0" xfId="52" applyFont="1" applyAlignment="1" applyProtection="1">
      <alignment/>
      <protection/>
    </xf>
    <xf numFmtId="0" fontId="8" fillId="0" borderId="0" xfId="0" applyFont="1" applyAlignment="1" applyProtection="1">
      <alignment/>
      <protection/>
    </xf>
    <xf numFmtId="0" fontId="3" fillId="0" borderId="18" xfId="0" applyFont="1" applyBorder="1" applyAlignment="1" applyProtection="1">
      <alignment/>
      <protection/>
    </xf>
    <xf numFmtId="0" fontId="8" fillId="0" borderId="16" xfId="0" applyFont="1" applyBorder="1" applyAlignment="1" applyProtection="1">
      <alignment/>
      <protection/>
    </xf>
    <xf numFmtId="0" fontId="24" fillId="33" borderId="34" xfId="0" applyFont="1" applyFill="1" applyBorder="1" applyAlignment="1" applyProtection="1">
      <alignment vertical="center"/>
      <protection hidden="1"/>
    </xf>
    <xf numFmtId="6" fontId="24" fillId="33" borderId="50" xfId="0" applyNumberFormat="1" applyFont="1" applyFill="1" applyBorder="1" applyAlignment="1" applyProtection="1">
      <alignment vertical="center"/>
      <protection hidden="1"/>
    </xf>
    <xf numFmtId="0" fontId="27" fillId="0" borderId="24" xfId="0" applyFont="1" applyBorder="1" applyAlignment="1" applyProtection="1">
      <alignment horizontal="center"/>
      <protection hidden="1"/>
    </xf>
    <xf numFmtId="0" fontId="27" fillId="0" borderId="17" xfId="0" applyFont="1" applyBorder="1" applyAlignment="1" applyProtection="1">
      <alignment horizontal="center"/>
      <protection hidden="1"/>
    </xf>
    <xf numFmtId="0" fontId="27" fillId="0" borderId="16" xfId="0" applyFont="1" applyBorder="1" applyAlignment="1" applyProtection="1">
      <alignment horizontal="center"/>
      <protection hidden="1"/>
    </xf>
    <xf numFmtId="0" fontId="0" fillId="0" borderId="17" xfId="0" applyBorder="1" applyAlignment="1" applyProtection="1">
      <alignment/>
      <protection hidden="1"/>
    </xf>
    <xf numFmtId="0" fontId="0" fillId="0" borderId="16" xfId="0" applyBorder="1" applyAlignment="1" applyProtection="1">
      <alignment/>
      <protection hidden="1"/>
    </xf>
    <xf numFmtId="6" fontId="7" fillId="0" borderId="35" xfId="0" applyNumberFormat="1" applyFont="1" applyFill="1" applyBorder="1" applyAlignment="1" applyProtection="1">
      <alignment vertical="center"/>
      <protection hidden="1"/>
    </xf>
    <xf numFmtId="168" fontId="3" fillId="33" borderId="44" xfId="0" applyNumberFormat="1" applyFont="1" applyFill="1" applyBorder="1" applyAlignment="1" applyProtection="1">
      <alignment vertical="center"/>
      <protection/>
    </xf>
    <xf numFmtId="0" fontId="0" fillId="0" borderId="0" xfId="0" applyAlignment="1" applyProtection="1">
      <alignment/>
      <protection hidden="1" locked="0"/>
    </xf>
    <xf numFmtId="0" fontId="7" fillId="0" borderId="70" xfId="0" applyFont="1" applyBorder="1" applyAlignment="1">
      <alignment horizontal="centerContinuous" vertical="center"/>
    </xf>
    <xf numFmtId="0" fontId="7" fillId="0" borderId="64" xfId="0" applyFont="1" applyBorder="1" applyAlignment="1">
      <alignment horizontal="centerContinuous" vertical="center"/>
    </xf>
    <xf numFmtId="0" fontId="0" fillId="0" borderId="10" xfId="0" applyBorder="1" applyAlignment="1">
      <alignment wrapText="1"/>
    </xf>
    <xf numFmtId="0" fontId="0" fillId="0" borderId="17" xfId="0" applyBorder="1" applyAlignment="1">
      <alignment wrapText="1"/>
    </xf>
    <xf numFmtId="0" fontId="9" fillId="0" borderId="11" xfId="0" applyFont="1" applyBorder="1" applyAlignment="1">
      <alignment vertical="top" wrapText="1"/>
    </xf>
    <xf numFmtId="0" fontId="9" fillId="0" borderId="46" xfId="0" applyFont="1" applyBorder="1" applyAlignment="1">
      <alignment vertical="top" wrapText="1"/>
    </xf>
    <xf numFmtId="0" fontId="0" fillId="0" borderId="11" xfId="0" applyBorder="1" applyAlignment="1">
      <alignment vertical="center" wrapText="1"/>
    </xf>
    <xf numFmtId="0" fontId="0" fillId="0" borderId="46" xfId="0" applyBorder="1" applyAlignment="1">
      <alignment vertical="center" wrapText="1"/>
    </xf>
    <xf numFmtId="0" fontId="0" fillId="0" borderId="11" xfId="0" applyFont="1" applyBorder="1" applyAlignment="1">
      <alignment vertical="top" wrapText="1"/>
    </xf>
    <xf numFmtId="0" fontId="0" fillId="0" borderId="46" xfId="0" applyFont="1" applyBorder="1" applyAlignment="1">
      <alignment vertical="top" wrapText="1"/>
    </xf>
    <xf numFmtId="0" fontId="29" fillId="0" borderId="52" xfId="0" applyFont="1" applyBorder="1" applyAlignment="1" applyProtection="1">
      <alignment horizontal="centerContinuous" vertical="center"/>
      <protection hidden="1"/>
    </xf>
    <xf numFmtId="0" fontId="29" fillId="0" borderId="24" xfId="0" applyFont="1" applyBorder="1" applyAlignment="1" applyProtection="1">
      <alignment horizontal="centerContinuous" vertical="center"/>
      <protection hidden="1"/>
    </xf>
    <xf numFmtId="0" fontId="23" fillId="0" borderId="0" xfId="0" applyFont="1" applyAlignment="1" applyProtection="1">
      <alignment horizontal="left"/>
      <protection hidden="1"/>
    </xf>
    <xf numFmtId="49" fontId="0" fillId="0" borderId="18" xfId="0" applyNumberFormat="1" applyFont="1" applyBorder="1" applyAlignment="1">
      <alignment vertical="top"/>
    </xf>
    <xf numFmtId="0" fontId="0" fillId="0" borderId="18" xfId="0" applyFont="1" applyBorder="1" applyAlignment="1">
      <alignment vertical="top"/>
    </xf>
    <xf numFmtId="0" fontId="0" fillId="0" borderId="18" xfId="0" applyFont="1" applyBorder="1" applyAlignment="1">
      <alignment vertical="top" wrapText="1"/>
    </xf>
    <xf numFmtId="0" fontId="0" fillId="0" borderId="24" xfId="0" applyFont="1" applyBorder="1" applyAlignment="1">
      <alignment vertical="top" wrapText="1"/>
    </xf>
    <xf numFmtId="168" fontId="3" fillId="0" borderId="36" xfId="0" applyNumberFormat="1" applyFont="1" applyBorder="1" applyAlignment="1" applyProtection="1">
      <alignment vertical="center"/>
      <protection hidden="1"/>
    </xf>
    <xf numFmtId="0" fontId="0" fillId="0" borderId="10" xfId="0" applyFont="1" applyBorder="1" applyAlignment="1">
      <alignment vertical="top"/>
    </xf>
    <xf numFmtId="0" fontId="0" fillId="0" borderId="10" xfId="0" applyFont="1" applyBorder="1" applyAlignment="1">
      <alignment vertical="top" wrapText="1"/>
    </xf>
    <xf numFmtId="0" fontId="0" fillId="0" borderId="17" xfId="0" applyFont="1" applyBorder="1" applyAlignment="1">
      <alignment vertical="top" wrapText="1"/>
    </xf>
    <xf numFmtId="0" fontId="9" fillId="0" borderId="11" xfId="0" applyFont="1" applyBorder="1" applyAlignment="1">
      <alignment vertical="top"/>
    </xf>
    <xf numFmtId="0" fontId="5" fillId="0" borderId="10" xfId="0" applyFont="1" applyBorder="1" applyAlignment="1">
      <alignment/>
    </xf>
    <xf numFmtId="0" fontId="5" fillId="0" borderId="18" xfId="0" applyFont="1" applyBorder="1" applyAlignment="1">
      <alignment/>
    </xf>
    <xf numFmtId="0" fontId="0" fillId="0" borderId="11" xfId="0" applyBorder="1" applyAlignment="1">
      <alignment vertical="center"/>
    </xf>
    <xf numFmtId="49" fontId="3" fillId="0" borderId="30" xfId="0" applyNumberFormat="1" applyFont="1" applyBorder="1" applyAlignment="1">
      <alignment vertical="center"/>
    </xf>
    <xf numFmtId="0" fontId="8" fillId="0" borderId="0" xfId="0" applyFont="1" applyBorder="1" applyAlignment="1">
      <alignment vertical="center"/>
    </xf>
    <xf numFmtId="49" fontId="0" fillId="0" borderId="0" xfId="0" applyNumberFormat="1" applyFont="1" applyBorder="1" applyAlignment="1">
      <alignment vertical="top"/>
    </xf>
    <xf numFmtId="0" fontId="0" fillId="0" borderId="0" xfId="0" applyFont="1" applyBorder="1" applyAlignment="1">
      <alignment vertical="center"/>
    </xf>
    <xf numFmtId="0" fontId="0" fillId="0" borderId="0" xfId="0" applyBorder="1" applyAlignment="1">
      <alignment wrapText="1"/>
    </xf>
    <xf numFmtId="0" fontId="0" fillId="0" borderId="16" xfId="0" applyBorder="1" applyAlignment="1">
      <alignment wrapText="1"/>
    </xf>
    <xf numFmtId="168" fontId="3" fillId="0" borderId="66" xfId="0" applyNumberFormat="1" applyFont="1" applyBorder="1" applyAlignment="1" applyProtection="1">
      <alignment vertical="center"/>
      <protection locked="0"/>
    </xf>
    <xf numFmtId="168" fontId="3" fillId="0" borderId="31" xfId="0" applyNumberFormat="1" applyFont="1" applyBorder="1" applyAlignment="1" applyProtection="1">
      <alignment vertical="center"/>
      <protection hidden="1"/>
    </xf>
    <xf numFmtId="0" fontId="0" fillId="0" borderId="18" xfId="0" applyBorder="1" applyAlignment="1">
      <alignment vertical="top" wrapText="1"/>
    </xf>
    <xf numFmtId="0" fontId="0" fillId="0" borderId="24" xfId="0" applyBorder="1" applyAlignment="1">
      <alignment vertical="top" wrapText="1"/>
    </xf>
    <xf numFmtId="49" fontId="0" fillId="0" borderId="18" xfId="0" applyNumberFormat="1" applyFont="1"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wrapText="1"/>
    </xf>
    <xf numFmtId="0" fontId="0" fillId="0" borderId="24" xfId="0" applyBorder="1" applyAlignment="1">
      <alignment wrapText="1"/>
    </xf>
    <xf numFmtId="6" fontId="3" fillId="0" borderId="49" xfId="0" applyNumberFormat="1" applyFont="1" applyBorder="1" applyAlignment="1" applyProtection="1">
      <alignment vertical="center"/>
      <protection hidden="1"/>
    </xf>
    <xf numFmtId="6" fontId="3" fillId="0" borderId="69" xfId="0" applyNumberFormat="1" applyFont="1" applyBorder="1" applyAlignment="1" applyProtection="1">
      <alignment vertical="center"/>
      <protection hidden="1"/>
    </xf>
    <xf numFmtId="49" fontId="0" fillId="0" borderId="18" xfId="0" applyNumberFormat="1" applyFont="1" applyBorder="1" applyAlignment="1">
      <alignment vertical="center"/>
    </xf>
    <xf numFmtId="0" fontId="0" fillId="0" borderId="18"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6" fontId="3" fillId="0" borderId="68" xfId="0" applyNumberFormat="1" applyFont="1" applyBorder="1" applyAlignment="1" applyProtection="1">
      <alignment vertical="center"/>
      <protection/>
    </xf>
    <xf numFmtId="0" fontId="0" fillId="0" borderId="10" xfId="0" applyBorder="1" applyAlignment="1">
      <alignment horizontal="left" vertical="top" wrapText="1"/>
    </xf>
    <xf numFmtId="0" fontId="0" fillId="0" borderId="10" xfId="0" applyBorder="1" applyAlignment="1">
      <alignment vertical="top" wrapText="1"/>
    </xf>
    <xf numFmtId="0" fontId="0" fillId="0" borderId="17" xfId="0" applyBorder="1" applyAlignment="1">
      <alignment vertical="top" wrapText="1"/>
    </xf>
    <xf numFmtId="49" fontId="0" fillId="0" borderId="0" xfId="0" applyNumberFormat="1" applyFont="1" applyBorder="1" applyAlignment="1">
      <alignment horizontal="left" vertical="top"/>
    </xf>
    <xf numFmtId="0" fontId="0" fillId="0" borderId="0" xfId="0" applyFont="1" applyBorder="1" applyAlignment="1">
      <alignment horizontal="left" vertical="top"/>
    </xf>
    <xf numFmtId="6" fontId="3" fillId="0" borderId="66" xfId="0" applyNumberFormat="1" applyFont="1" applyBorder="1" applyAlignment="1" applyProtection="1">
      <alignment vertical="center"/>
      <protection hidden="1"/>
    </xf>
    <xf numFmtId="6" fontId="3" fillId="0" borderId="81" xfId="0" applyNumberFormat="1" applyFont="1" applyBorder="1" applyAlignment="1" applyProtection="1">
      <alignment vertical="center"/>
      <protection hidden="1"/>
    </xf>
    <xf numFmtId="6" fontId="3" fillId="0" borderId="44" xfId="0" applyNumberFormat="1" applyFont="1" applyBorder="1" applyAlignment="1" applyProtection="1">
      <alignment vertical="center"/>
      <protection/>
    </xf>
    <xf numFmtId="6" fontId="21" fillId="0" borderId="10" xfId="0" applyNumberFormat="1" applyFont="1" applyBorder="1" applyAlignment="1">
      <alignment vertical="center"/>
    </xf>
    <xf numFmtId="8" fontId="3" fillId="0" borderId="49" xfId="0" applyNumberFormat="1" applyFont="1" applyFill="1" applyBorder="1" applyAlignment="1" applyProtection="1">
      <alignment/>
      <protection hidden="1"/>
    </xf>
    <xf numFmtId="8" fontId="3" fillId="0" borderId="69" xfId="0" applyNumberFormat="1" applyFont="1" applyFill="1" applyBorder="1" applyAlignment="1" applyProtection="1">
      <alignment/>
      <protection hidden="1"/>
    </xf>
    <xf numFmtId="6" fontId="3" fillId="0" borderId="64" xfId="0" applyNumberFormat="1" applyFont="1" applyBorder="1" applyAlignment="1" applyProtection="1">
      <alignment vertical="center"/>
      <protection hidden="1"/>
    </xf>
    <xf numFmtId="1" fontId="3" fillId="0" borderId="10" xfId="0" applyNumberFormat="1" applyFont="1" applyBorder="1" applyAlignment="1" applyProtection="1">
      <alignment horizontal="centerContinuous"/>
      <protection/>
    </xf>
    <xf numFmtId="1" fontId="3" fillId="0" borderId="10"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7" fillId="0" borderId="0" xfId="0" applyFont="1" applyBorder="1" applyAlignment="1">
      <alignment horizontal="center"/>
    </xf>
    <xf numFmtId="0" fontId="9" fillId="0" borderId="13" xfId="0" applyFont="1" applyBorder="1" applyAlignment="1">
      <alignment horizontal="centerContinuous"/>
    </xf>
    <xf numFmtId="0" fontId="9" fillId="0" borderId="19" xfId="0" applyFont="1" applyBorder="1" applyAlignment="1">
      <alignment horizontal="centerContinuous"/>
    </xf>
    <xf numFmtId="0" fontId="9" fillId="0" borderId="14" xfId="0" applyFont="1" applyBorder="1" applyAlignment="1">
      <alignment horizontal="centerContinuous"/>
    </xf>
    <xf numFmtId="0" fontId="9" fillId="0" borderId="30" xfId="0" applyFont="1" applyBorder="1" applyAlignment="1">
      <alignment/>
    </xf>
    <xf numFmtId="0" fontId="9" fillId="0" borderId="0" xfId="0" applyFont="1" applyBorder="1" applyAlignment="1">
      <alignment/>
    </xf>
    <xf numFmtId="0" fontId="7" fillId="0" borderId="0" xfId="0" applyFont="1" applyAlignment="1">
      <alignment horizontal="left" vertical="top"/>
    </xf>
    <xf numFmtId="0" fontId="7" fillId="0" borderId="0" xfId="0" applyFont="1" applyAlignment="1">
      <alignment horizontal="left"/>
    </xf>
    <xf numFmtId="0" fontId="0" fillId="0" borderId="11" xfId="0" applyFill="1" applyBorder="1" applyAlignment="1">
      <alignment horizontal="right" vertical="center"/>
    </xf>
    <xf numFmtId="0" fontId="14" fillId="0" borderId="0" xfId="0" applyFont="1" applyFill="1" applyBorder="1" applyAlignment="1">
      <alignment horizontal="right" vertical="center"/>
    </xf>
    <xf numFmtId="0" fontId="0" fillId="0" borderId="18" xfId="0" applyFill="1" applyBorder="1" applyAlignment="1">
      <alignment horizontal="right" vertical="center"/>
    </xf>
    <xf numFmtId="6" fontId="28" fillId="0" borderId="46" xfId="0" applyNumberFormat="1" applyFont="1" applyBorder="1" applyAlignment="1" applyProtection="1">
      <alignment horizontal="right" vertical="center"/>
      <protection hidden="1"/>
    </xf>
    <xf numFmtId="0" fontId="28" fillId="0" borderId="56" xfId="0" applyFont="1" applyFill="1" applyBorder="1" applyAlignment="1">
      <alignment horizontal="center"/>
    </xf>
    <xf numFmtId="0" fontId="0" fillId="0" borderId="56" xfId="0" applyFill="1" applyBorder="1" applyAlignment="1">
      <alignment horizontal="center"/>
    </xf>
    <xf numFmtId="0" fontId="0" fillId="0" borderId="20" xfId="0" applyBorder="1" applyAlignment="1">
      <alignment horizontal="center" vertical="top"/>
    </xf>
    <xf numFmtId="0" fontId="0" fillId="0" borderId="72" xfId="0" applyFill="1" applyBorder="1" applyAlignment="1">
      <alignment horizontal="center" vertical="top"/>
    </xf>
    <xf numFmtId="0" fontId="28" fillId="0" borderId="72" xfId="0" applyFont="1" applyFill="1" applyBorder="1" applyAlignment="1">
      <alignment horizontal="center" vertical="top"/>
    </xf>
    <xf numFmtId="0" fontId="0" fillId="0" borderId="73" xfId="0" applyBorder="1" applyAlignment="1">
      <alignment horizontal="center" vertical="top"/>
    </xf>
    <xf numFmtId="168" fontId="3" fillId="0" borderId="65" xfId="0" applyNumberFormat="1" applyFont="1" applyBorder="1" applyAlignment="1" applyProtection="1">
      <alignment vertical="center"/>
      <protection locked="0"/>
    </xf>
    <xf numFmtId="0" fontId="2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27" fillId="0" borderId="0" xfId="0" applyFont="1" applyAlignment="1" applyProtection="1">
      <alignment horizontal="center"/>
      <protection hidden="1"/>
    </xf>
    <xf numFmtId="0" fontId="29" fillId="0" borderId="77" xfId="0" applyFont="1" applyBorder="1" applyAlignment="1" applyProtection="1">
      <alignment horizontal="centerContinuous" vertical="center"/>
      <protection hidden="1"/>
    </xf>
    <xf numFmtId="6" fontId="7" fillId="0" borderId="28" xfId="0" applyNumberFormat="1" applyFont="1" applyFill="1" applyBorder="1" applyAlignment="1">
      <alignment horizontal="center" vertical="center"/>
    </xf>
    <xf numFmtId="6" fontId="7" fillId="0" borderId="37" xfId="0" applyNumberFormat="1" applyFont="1" applyFill="1" applyBorder="1" applyAlignment="1">
      <alignment horizontal="center" vertical="center"/>
    </xf>
    <xf numFmtId="0" fontId="4" fillId="0" borderId="37" xfId="0" applyFont="1" applyFill="1" applyBorder="1" applyAlignment="1">
      <alignment wrapText="1"/>
    </xf>
    <xf numFmtId="0" fontId="32" fillId="0" borderId="0" xfId="0" applyFont="1" applyAlignment="1" applyProtection="1">
      <alignment horizontal="center"/>
      <protection hidden="1"/>
    </xf>
    <xf numFmtId="0" fontId="32" fillId="0" borderId="0" xfId="0" applyFont="1" applyAlignment="1" applyProtection="1">
      <alignment horizontal="left"/>
      <protection hidden="1"/>
    </xf>
    <xf numFmtId="0" fontId="32" fillId="0" borderId="21" xfId="0" applyFont="1" applyBorder="1" applyAlignment="1" applyProtection="1">
      <alignment/>
      <protection hidden="1"/>
    </xf>
    <xf numFmtId="0" fontId="3" fillId="0" borderId="21" xfId="0" applyFont="1" applyBorder="1" applyAlignment="1" applyProtection="1">
      <alignment horizontal="left" vertical="center"/>
      <protection hidden="1"/>
    </xf>
    <xf numFmtId="0" fontId="33" fillId="0" borderId="0" xfId="0" applyFont="1" applyAlignment="1">
      <alignment/>
    </xf>
    <xf numFmtId="0" fontId="26" fillId="0" borderId="0" xfId="0" applyFont="1" applyAlignment="1" applyProtection="1">
      <alignment/>
      <protection hidden="1"/>
    </xf>
    <xf numFmtId="6" fontId="3" fillId="34" borderId="67" xfId="0" applyNumberFormat="1" applyFont="1" applyFill="1" applyBorder="1" applyAlignment="1" applyProtection="1">
      <alignment vertical="center"/>
      <protection hidden="1"/>
    </xf>
    <xf numFmtId="6" fontId="3" fillId="34" borderId="40" xfId="0" applyNumberFormat="1" applyFont="1" applyFill="1" applyBorder="1" applyAlignment="1" applyProtection="1">
      <alignment vertical="center"/>
      <protection hidden="1"/>
    </xf>
    <xf numFmtId="6" fontId="7" fillId="0" borderId="36" xfId="0" applyNumberFormat="1" applyFont="1" applyBorder="1" applyAlignment="1" applyProtection="1">
      <alignment horizontal="center" vertical="center"/>
      <protection hidden="1"/>
    </xf>
    <xf numFmtId="6" fontId="7" fillId="0" borderId="40" xfId="0" applyNumberFormat="1" applyFont="1" applyFill="1" applyBorder="1" applyAlignment="1" applyProtection="1">
      <alignment vertical="center"/>
      <protection hidden="1"/>
    </xf>
    <xf numFmtId="6" fontId="24" fillId="33" borderId="45" xfId="0" applyNumberFormat="1" applyFont="1" applyFill="1" applyBorder="1" applyAlignment="1" applyProtection="1">
      <alignment vertical="center"/>
      <protection hidden="1"/>
    </xf>
    <xf numFmtId="38" fontId="3" fillId="0" borderId="33" xfId="0" applyNumberFormat="1" applyFont="1" applyBorder="1" applyAlignment="1" applyProtection="1">
      <alignment vertical="center"/>
      <protection hidden="1"/>
    </xf>
    <xf numFmtId="169" fontId="3" fillId="0" borderId="33" xfId="0" applyNumberFormat="1" applyFont="1" applyFill="1" applyBorder="1" applyAlignment="1" applyProtection="1">
      <alignment vertical="center"/>
      <protection hidden="1"/>
    </xf>
    <xf numFmtId="169" fontId="3" fillId="0" borderId="15" xfId="0" applyNumberFormat="1" applyFont="1" applyFill="1" applyBorder="1" applyAlignment="1" applyProtection="1">
      <alignment vertical="center"/>
      <protection hidden="1"/>
    </xf>
    <xf numFmtId="0" fontId="32" fillId="0" borderId="16" xfId="0" applyFont="1" applyBorder="1" applyAlignment="1">
      <alignment/>
    </xf>
    <xf numFmtId="0" fontId="32" fillId="0" borderId="16" xfId="0" applyFont="1" applyBorder="1" applyAlignment="1" applyProtection="1">
      <alignment/>
      <protection hidden="1"/>
    </xf>
    <xf numFmtId="0" fontId="0" fillId="33" borderId="61" xfId="0" applyFill="1" applyBorder="1" applyAlignment="1">
      <alignment horizontal="left"/>
    </xf>
    <xf numFmtId="0" fontId="0" fillId="33" borderId="82" xfId="0" applyFill="1" applyBorder="1" applyAlignment="1">
      <alignment horizontal="left"/>
    </xf>
    <xf numFmtId="0" fontId="34" fillId="33" borderId="83" xfId="0" applyFont="1" applyFill="1" applyBorder="1" applyAlignment="1">
      <alignment horizontal="left" vertical="center"/>
    </xf>
    <xf numFmtId="0" fontId="9" fillId="0" borderId="0" xfId="0" applyFont="1" applyAlignment="1" applyProtection="1">
      <alignment/>
      <protection hidden="1"/>
    </xf>
    <xf numFmtId="6" fontId="3" fillId="0" borderId="50" xfId="0" applyNumberFormat="1" applyFont="1" applyBorder="1" applyAlignment="1" applyProtection="1">
      <alignment vertical="center"/>
      <protection hidden="1"/>
    </xf>
    <xf numFmtId="0" fontId="28" fillId="0" borderId="18" xfId="0" applyFont="1" applyFill="1" applyBorder="1" applyAlignment="1">
      <alignment/>
    </xf>
    <xf numFmtId="0" fontId="28" fillId="0" borderId="10" xfId="0" applyFont="1" applyBorder="1" applyAlignment="1">
      <alignment vertical="top"/>
    </xf>
    <xf numFmtId="14" fontId="8" fillId="0" borderId="10" xfId="0" applyNumberFormat="1" applyFont="1" applyBorder="1" applyAlignment="1" applyProtection="1">
      <alignment horizontal="center" vertical="center"/>
      <protection locked="0"/>
    </xf>
    <xf numFmtId="14" fontId="8" fillId="0" borderId="0" xfId="0" applyNumberFormat="1" applyFont="1" applyAlignment="1" applyProtection="1">
      <alignment/>
      <protection hidden="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Continuous" vertical="center"/>
    </xf>
    <xf numFmtId="1" fontId="3" fillId="0" borderId="10" xfId="0" applyNumberFormat="1" applyFont="1" applyBorder="1" applyAlignment="1" applyProtection="1">
      <alignment horizontal="center" vertical="center"/>
      <protection hidden="1"/>
    </xf>
    <xf numFmtId="0" fontId="7" fillId="0" borderId="0" xfId="0" applyFont="1" applyBorder="1" applyAlignment="1">
      <alignment horizontal="centerContinuous" vertical="center"/>
    </xf>
    <xf numFmtId="14" fontId="0" fillId="0" borderId="0" xfId="0" applyNumberFormat="1" applyFont="1" applyBorder="1" applyAlignment="1" applyProtection="1">
      <alignment horizontal="centerContinuous" vertical="center"/>
      <protection/>
    </xf>
    <xf numFmtId="1" fontId="3" fillId="0" borderId="10" xfId="0" applyNumberFormat="1" applyFont="1" applyBorder="1" applyAlignment="1" applyProtection="1">
      <alignment horizontal="center" vertical="center"/>
      <protection locked="0"/>
    </xf>
    <xf numFmtId="0" fontId="3" fillId="0" borderId="18" xfId="0" applyFont="1" applyBorder="1" applyAlignment="1">
      <alignment vertical="center"/>
    </xf>
    <xf numFmtId="14" fontId="0" fillId="0" borderId="0" xfId="0" applyNumberFormat="1" applyFont="1" applyAlignment="1">
      <alignment/>
    </xf>
    <xf numFmtId="14" fontId="8" fillId="0" borderId="0" xfId="0" applyNumberFormat="1" applyFont="1" applyAlignment="1">
      <alignment vertical="center"/>
    </xf>
    <xf numFmtId="14" fontId="8" fillId="0" borderId="0" xfId="0" applyNumberFormat="1" applyFont="1" applyBorder="1" applyAlignment="1">
      <alignment horizontal="center"/>
    </xf>
    <xf numFmtId="14" fontId="0" fillId="0" borderId="0" xfId="0" applyNumberFormat="1" applyAlignment="1">
      <alignment vertical="center"/>
    </xf>
    <xf numFmtId="14" fontId="3" fillId="0" borderId="21" xfId="0" applyNumberFormat="1" applyFont="1" applyBorder="1" applyAlignment="1" applyProtection="1">
      <alignment horizontal="centerContinuous"/>
      <protection/>
    </xf>
    <xf numFmtId="0" fontId="2" fillId="35" borderId="0" xfId="0" applyFont="1" applyFill="1" applyAlignment="1" applyProtection="1">
      <alignment horizontal="centerContinuous"/>
      <protection/>
    </xf>
    <xf numFmtId="0" fontId="0" fillId="35" borderId="0" xfId="0" applyFill="1" applyAlignment="1" applyProtection="1">
      <alignment horizontal="centerContinuous"/>
      <protection/>
    </xf>
    <xf numFmtId="0" fontId="0" fillId="35" borderId="0" xfId="0" applyFill="1" applyAlignment="1" applyProtection="1">
      <alignment/>
      <protection/>
    </xf>
    <xf numFmtId="0" fontId="2" fillId="35" borderId="0" xfId="0" applyFont="1" applyFill="1" applyAlignment="1" applyProtection="1">
      <alignment horizontal="left"/>
      <protection/>
    </xf>
    <xf numFmtId="49" fontId="3" fillId="35" borderId="0" xfId="0" applyNumberFormat="1" applyFont="1" applyFill="1" applyAlignment="1" applyProtection="1">
      <alignment horizontal="right"/>
      <protection/>
    </xf>
    <xf numFmtId="0" fontId="3" fillId="35" borderId="0" xfId="0" applyFont="1" applyFill="1" applyAlignment="1" applyProtection="1">
      <alignment/>
      <protection/>
    </xf>
    <xf numFmtId="49" fontId="3" fillId="35" borderId="0" xfId="0" applyNumberFormat="1" applyFont="1" applyFill="1" applyAlignment="1" applyProtection="1">
      <alignment horizontal="right" vertical="top"/>
      <protection/>
    </xf>
    <xf numFmtId="0" fontId="3" fillId="35" borderId="0" xfId="0" applyFont="1" applyFill="1" applyAlignment="1" applyProtection="1">
      <alignment horizontal="left" vertical="top"/>
      <protection/>
    </xf>
    <xf numFmtId="0" fontId="3" fillId="35" borderId="0" xfId="0" applyFont="1" applyFill="1" applyAlignment="1" applyProtection="1">
      <alignment horizontal="left"/>
      <protection/>
    </xf>
    <xf numFmtId="170" fontId="0" fillId="0" borderId="44" xfId="0" applyNumberFormat="1" applyFont="1" applyBorder="1" applyAlignment="1" applyProtection="1">
      <alignment shrinkToFit="1"/>
      <protection hidden="1"/>
    </xf>
    <xf numFmtId="6" fontId="0" fillId="0" borderId="44" xfId="0" applyNumberFormat="1" applyFont="1" applyFill="1" applyBorder="1" applyAlignment="1" applyProtection="1">
      <alignment horizontal="right" vertical="center" shrinkToFit="1"/>
      <protection locked="0"/>
    </xf>
    <xf numFmtId="6" fontId="0" fillId="0" borderId="44" xfId="0" applyNumberFormat="1" applyFont="1" applyFill="1" applyBorder="1" applyAlignment="1" applyProtection="1">
      <alignment horizontal="right" vertical="center" shrinkToFit="1"/>
      <protection/>
    </xf>
    <xf numFmtId="6" fontId="0" fillId="0" borderId="45" xfId="0" applyNumberFormat="1" applyFont="1" applyFill="1" applyBorder="1" applyAlignment="1" applyProtection="1">
      <alignment horizontal="right" vertical="center" shrinkToFit="1"/>
      <protection locked="0"/>
    </xf>
    <xf numFmtId="6" fontId="0" fillId="0" borderId="49" xfId="0" applyNumberFormat="1" applyFont="1" applyFill="1" applyBorder="1" applyAlignment="1" applyProtection="1">
      <alignment horizontal="right" vertical="center" shrinkToFit="1"/>
      <protection locked="0"/>
    </xf>
    <xf numFmtId="6" fontId="0" fillId="0" borderId="39" xfId="0" applyNumberFormat="1" applyFont="1" applyFill="1" applyBorder="1" applyAlignment="1" applyProtection="1">
      <alignment vertical="center" shrinkToFit="1"/>
      <protection hidden="1"/>
    </xf>
    <xf numFmtId="6" fontId="0" fillId="0" borderId="39" xfId="0" applyNumberFormat="1" applyFont="1" applyBorder="1" applyAlignment="1" applyProtection="1">
      <alignment vertical="center" shrinkToFit="1"/>
      <protection hidden="1"/>
    </xf>
    <xf numFmtId="6" fontId="0" fillId="0" borderId="40" xfId="0" applyNumberFormat="1" applyFont="1" applyFill="1" applyBorder="1" applyAlignment="1" applyProtection="1">
      <alignment vertical="center" shrinkToFit="1"/>
      <protection hidden="1"/>
    </xf>
    <xf numFmtId="170" fontId="0" fillId="0" borderId="41" xfId="0" applyNumberFormat="1" applyFont="1" applyBorder="1" applyAlignment="1">
      <alignment vertical="center" shrinkToFit="1"/>
    </xf>
    <xf numFmtId="170" fontId="0" fillId="0" borderId="41" xfId="0" applyNumberFormat="1" applyFont="1" applyFill="1" applyBorder="1" applyAlignment="1">
      <alignment vertical="center" shrinkToFit="1"/>
    </xf>
    <xf numFmtId="6" fontId="0" fillId="0" borderId="41" xfId="0" applyNumberFormat="1" applyFont="1" applyFill="1" applyBorder="1" applyAlignment="1">
      <alignment vertical="center" shrinkToFit="1"/>
    </xf>
    <xf numFmtId="6" fontId="0" fillId="0" borderId="41" xfId="0" applyNumberFormat="1" applyFont="1" applyBorder="1" applyAlignment="1">
      <alignment vertical="center" shrinkToFit="1"/>
    </xf>
    <xf numFmtId="6" fontId="0" fillId="0" borderId="41" xfId="0" applyNumberFormat="1" applyFont="1" applyFill="1" applyBorder="1" applyAlignment="1" applyProtection="1">
      <alignment vertical="center" shrinkToFit="1"/>
      <protection/>
    </xf>
    <xf numFmtId="6" fontId="0" fillId="0" borderId="38" xfId="0" applyNumberFormat="1" applyFont="1" applyBorder="1" applyAlignment="1" applyProtection="1">
      <alignment vertical="center" shrinkToFit="1"/>
      <protection hidden="1"/>
    </xf>
    <xf numFmtId="173" fontId="0" fillId="0" borderId="17" xfId="0" applyNumberFormat="1" applyFont="1" applyBorder="1" applyAlignment="1" applyProtection="1">
      <alignment shrinkToFit="1"/>
      <protection locked="0"/>
    </xf>
    <xf numFmtId="173" fontId="0" fillId="0" borderId="44" xfId="0" applyNumberFormat="1" applyFont="1" applyFill="1" applyBorder="1" applyAlignment="1" applyProtection="1">
      <alignment shrinkToFit="1"/>
      <protection locked="0"/>
    </xf>
    <xf numFmtId="173" fontId="0" fillId="0" borderId="46" xfId="0" applyNumberFormat="1" applyFont="1" applyBorder="1" applyAlignment="1" applyProtection="1">
      <alignment shrinkToFit="1"/>
      <protection locked="0"/>
    </xf>
    <xf numFmtId="173" fontId="0" fillId="0" borderId="45" xfId="0" applyNumberFormat="1" applyFont="1" applyFill="1" applyBorder="1" applyAlignment="1" applyProtection="1">
      <alignment shrinkToFit="1"/>
      <protection locked="0"/>
    </xf>
    <xf numFmtId="173" fontId="0" fillId="0" borderId="38" xfId="0" applyNumberFormat="1" applyFont="1" applyBorder="1" applyAlignment="1" applyProtection="1">
      <alignment vertical="center" shrinkToFit="1"/>
      <protection hidden="1"/>
    </xf>
    <xf numFmtId="173" fontId="0" fillId="0" borderId="44" xfId="0" applyNumberFormat="1" applyFont="1" applyBorder="1" applyAlignment="1" applyProtection="1">
      <alignment shrinkToFit="1"/>
      <protection hidden="1"/>
    </xf>
    <xf numFmtId="173" fontId="0" fillId="0" borderId="46" xfId="0" applyNumberFormat="1" applyFont="1" applyBorder="1" applyAlignment="1" applyProtection="1">
      <alignment horizontal="center" shrinkToFit="1"/>
      <protection locked="0"/>
    </xf>
    <xf numFmtId="173" fontId="0" fillId="0" borderId="45" xfId="0" applyNumberFormat="1" applyFont="1" applyFill="1" applyBorder="1" applyAlignment="1" applyProtection="1">
      <alignment horizontal="center" shrinkToFit="1"/>
      <protection locked="0"/>
    </xf>
    <xf numFmtId="173" fontId="0" fillId="0" borderId="44" xfId="0" applyNumberFormat="1" applyFont="1" applyBorder="1" applyAlignment="1" applyProtection="1">
      <alignment horizontal="center" shrinkToFit="1"/>
      <protection hidden="1"/>
    </xf>
    <xf numFmtId="173" fontId="0" fillId="0" borderId="24" xfId="0" applyNumberFormat="1" applyFont="1" applyBorder="1" applyAlignment="1" applyProtection="1">
      <alignment horizontal="center" shrinkToFit="1"/>
      <protection locked="0"/>
    </xf>
    <xf numFmtId="173" fontId="0" fillId="0" borderId="49" xfId="0" applyNumberFormat="1" applyFont="1" applyFill="1" applyBorder="1" applyAlignment="1" applyProtection="1">
      <alignment horizontal="center" shrinkToFit="1"/>
      <protection locked="0"/>
    </xf>
    <xf numFmtId="173" fontId="0" fillId="0" borderId="38" xfId="0" applyNumberFormat="1" applyFont="1" applyBorder="1" applyAlignment="1" applyProtection="1">
      <alignment horizontal="center" vertical="center" shrinkToFit="1"/>
      <protection hidden="1"/>
    </xf>
    <xf numFmtId="173" fontId="0" fillId="0" borderId="39" xfId="0" applyNumberFormat="1" applyFont="1" applyFill="1" applyBorder="1" applyAlignment="1" applyProtection="1">
      <alignment horizontal="center" vertical="center" shrinkToFit="1"/>
      <protection hidden="1"/>
    </xf>
    <xf numFmtId="173" fontId="0" fillId="0" borderId="39" xfId="0" applyNumberFormat="1" applyFont="1" applyBorder="1" applyAlignment="1" applyProtection="1">
      <alignment horizontal="center" vertical="center" shrinkToFit="1"/>
      <protection hidden="1"/>
    </xf>
    <xf numFmtId="173" fontId="0" fillId="0" borderId="46" xfId="0" applyNumberFormat="1" applyFont="1" applyBorder="1" applyAlignment="1" applyProtection="1">
      <alignment horizontal="right" shrinkToFit="1"/>
      <protection locked="0"/>
    </xf>
    <xf numFmtId="173" fontId="0" fillId="0" borderId="45" xfId="0" applyNumberFormat="1" applyFont="1" applyFill="1" applyBorder="1" applyAlignment="1" applyProtection="1">
      <alignment horizontal="right" shrinkToFit="1"/>
      <protection locked="0"/>
    </xf>
    <xf numFmtId="173" fontId="0" fillId="0" borderId="44" xfId="0" applyNumberFormat="1" applyFont="1" applyBorder="1" applyAlignment="1" applyProtection="1">
      <alignment horizontal="right" shrinkToFit="1"/>
      <protection hidden="1"/>
    </xf>
    <xf numFmtId="173" fontId="0" fillId="0" borderId="24" xfId="0" applyNumberFormat="1" applyFont="1" applyBorder="1" applyAlignment="1" applyProtection="1">
      <alignment horizontal="right" shrinkToFit="1"/>
      <protection locked="0"/>
    </xf>
    <xf numFmtId="173" fontId="0" fillId="0" borderId="49" xfId="0" applyNumberFormat="1" applyFont="1" applyFill="1" applyBorder="1" applyAlignment="1" applyProtection="1">
      <alignment horizontal="right" shrinkToFit="1"/>
      <protection locked="0"/>
    </xf>
    <xf numFmtId="173" fontId="0" fillId="0" borderId="38" xfId="0" applyNumberFormat="1" applyFont="1" applyBorder="1" applyAlignment="1" applyProtection="1">
      <alignment horizontal="right" vertical="center" shrinkToFit="1"/>
      <protection hidden="1"/>
    </xf>
    <xf numFmtId="173" fontId="0" fillId="0" borderId="39" xfId="0" applyNumberFormat="1" applyFont="1" applyFill="1" applyBorder="1" applyAlignment="1" applyProtection="1">
      <alignment horizontal="right" vertical="center" shrinkToFit="1"/>
      <protection hidden="1"/>
    </xf>
    <xf numFmtId="173" fontId="0" fillId="0" borderId="39" xfId="0" applyNumberFormat="1" applyFont="1" applyBorder="1" applyAlignment="1" applyProtection="1">
      <alignment horizontal="right" vertical="center" shrinkToFit="1"/>
      <protection hidden="1"/>
    </xf>
    <xf numFmtId="174" fontId="0" fillId="0" borderId="44" xfId="0" applyNumberFormat="1" applyFont="1" applyBorder="1" applyAlignment="1" applyProtection="1">
      <alignment shrinkToFit="1"/>
      <protection hidden="1"/>
    </xf>
    <xf numFmtId="174" fontId="0" fillId="0" borderId="44" xfId="0" applyNumberFormat="1" applyFont="1" applyBorder="1" applyAlignment="1" applyProtection="1">
      <alignment horizontal="center" shrinkToFit="1"/>
      <protection hidden="1"/>
    </xf>
    <xf numFmtId="174" fontId="0" fillId="0" borderId="39" xfId="0" applyNumberFormat="1" applyFont="1" applyBorder="1" applyAlignment="1" applyProtection="1">
      <alignment horizontal="center" vertical="center" shrinkToFit="1"/>
      <protection hidden="1"/>
    </xf>
    <xf numFmtId="0" fontId="7" fillId="35" borderId="0" xfId="0" applyFont="1" applyFill="1" applyAlignment="1" applyProtection="1">
      <alignment/>
      <protection/>
    </xf>
    <xf numFmtId="14" fontId="3" fillId="35" borderId="0" xfId="0" applyNumberFormat="1" applyFont="1" applyFill="1" applyAlignment="1" applyProtection="1">
      <alignment/>
      <protection/>
    </xf>
    <xf numFmtId="0" fontId="5" fillId="0" borderId="0" xfId="0" applyFont="1" applyBorder="1" applyAlignment="1" applyProtection="1">
      <alignment horizontal="centerContinuous"/>
      <protection hidden="1"/>
    </xf>
    <xf numFmtId="14" fontId="0" fillId="0" borderId="0" xfId="0" applyNumberFormat="1" applyFont="1" applyBorder="1" applyAlignment="1" applyProtection="1">
      <alignment/>
      <protection hidden="1"/>
    </xf>
    <xf numFmtId="49" fontId="0" fillId="0" borderId="0" xfId="0" applyNumberFormat="1" applyFont="1" applyAlignment="1" applyProtection="1">
      <alignment horizontal="right"/>
      <protection hidden="1"/>
    </xf>
    <xf numFmtId="0" fontId="0" fillId="0" borderId="11" xfId="0" applyFont="1" applyBorder="1" applyAlignment="1" applyProtection="1">
      <alignment horizontal="center"/>
      <protection hidden="1"/>
    </xf>
    <xf numFmtId="0" fontId="0" fillId="0" borderId="10" xfId="0" applyFont="1" applyBorder="1" applyAlignment="1" applyProtection="1">
      <alignment horizontal="left" indent="1"/>
      <protection hidden="1" locked="0"/>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left"/>
    </xf>
    <xf numFmtId="0" fontId="36" fillId="0" borderId="0" xfId="0" applyFont="1" applyAlignment="1">
      <alignment vertical="top"/>
    </xf>
    <xf numFmtId="0" fontId="3" fillId="0" borderId="10" xfId="0" applyFont="1" applyBorder="1" applyAlignment="1" applyProtection="1">
      <alignment horizontal="right"/>
      <protection hidden="1"/>
    </xf>
    <xf numFmtId="176" fontId="3" fillId="0" borderId="10" xfId="0" applyNumberFormat="1" applyFont="1" applyBorder="1" applyAlignment="1" applyProtection="1">
      <alignment horizontal="left"/>
      <protection hidden="1" locked="0"/>
    </xf>
    <xf numFmtId="0" fontId="32" fillId="0" borderId="0" xfId="0" applyFont="1" applyAlignment="1" applyProtection="1">
      <alignment horizontal="right"/>
      <protection hidden="1"/>
    </xf>
    <xf numFmtId="0" fontId="7" fillId="0" borderId="10" xfId="0" applyFont="1" applyBorder="1" applyAlignment="1" applyProtection="1">
      <alignment horizontal="center"/>
      <protection hidden="1" locked="0"/>
    </xf>
    <xf numFmtId="0" fontId="0" fillId="0" borderId="0" xfId="0" applyFont="1" applyAlignment="1" applyProtection="1">
      <alignment horizontal="center"/>
      <protection/>
    </xf>
    <xf numFmtId="0" fontId="32" fillId="0" borderId="0" xfId="0" applyFont="1" applyAlignment="1" applyProtection="1">
      <alignment/>
      <protection hidden="1"/>
    </xf>
    <xf numFmtId="0" fontId="0" fillId="0" borderId="0" xfId="0" applyAlignment="1" applyProtection="1">
      <alignment horizontal="left" indent="1"/>
      <protection hidden="1"/>
    </xf>
    <xf numFmtId="0" fontId="26" fillId="0" borderId="0" xfId="0" applyFont="1" applyBorder="1" applyAlignment="1" applyProtection="1">
      <alignment horizontal="center"/>
      <protection hidden="1"/>
    </xf>
    <xf numFmtId="0" fontId="26" fillId="0" borderId="0" xfId="0" applyFont="1" applyBorder="1" applyAlignment="1">
      <alignment horizontal="center"/>
    </xf>
    <xf numFmtId="0" fontId="26" fillId="0" borderId="0" xfId="0" applyFont="1" applyBorder="1" applyAlignment="1" applyProtection="1">
      <alignment horizontal="left"/>
      <protection hidden="1"/>
    </xf>
    <xf numFmtId="0" fontId="26" fillId="0" borderId="0" xfId="0" applyFont="1" applyBorder="1" applyAlignment="1" applyProtection="1">
      <alignment horizontal="right"/>
      <protection hidden="1"/>
    </xf>
    <xf numFmtId="168" fontId="3" fillId="0" borderId="84" xfId="0" applyNumberFormat="1" applyFont="1" applyBorder="1" applyAlignment="1" applyProtection="1">
      <alignment vertical="center"/>
      <protection locked="0"/>
    </xf>
    <xf numFmtId="168" fontId="3" fillId="0" borderId="35" xfId="0" applyNumberFormat="1" applyFont="1" applyBorder="1" applyAlignment="1" applyProtection="1">
      <alignment vertical="center"/>
      <protection locked="0"/>
    </xf>
    <xf numFmtId="168" fontId="3" fillId="0" borderId="15" xfId="0" applyNumberFormat="1" applyFont="1" applyBorder="1" applyAlignment="1" applyProtection="1">
      <alignment vertical="center"/>
      <protection hidden="1"/>
    </xf>
    <xf numFmtId="168" fontId="3" fillId="0" borderId="47" xfId="0" applyNumberFormat="1" applyFont="1" applyBorder="1" applyAlignment="1" applyProtection="1">
      <alignment vertical="center"/>
      <protection hidden="1"/>
    </xf>
    <xf numFmtId="168" fontId="3" fillId="0" borderId="81" xfId="0" applyNumberFormat="1" applyFont="1" applyBorder="1" applyAlignment="1" applyProtection="1">
      <alignment vertical="center"/>
      <protection locked="0"/>
    </xf>
    <xf numFmtId="49" fontId="0" fillId="0" borderId="0" xfId="0" applyNumberFormat="1" applyFont="1" applyAlignment="1" applyProtection="1">
      <alignment horizontal="center"/>
      <protection hidden="1"/>
    </xf>
    <xf numFmtId="49" fontId="13" fillId="0" borderId="0" xfId="0" applyNumberFormat="1" applyFont="1" applyAlignment="1" applyProtection="1">
      <alignment horizontal="left"/>
      <protection hidden="1"/>
    </xf>
    <xf numFmtId="0" fontId="3" fillId="0" borderId="10" xfId="0" applyFont="1" applyBorder="1" applyAlignment="1" applyProtection="1">
      <alignment horizontal="center"/>
      <protection hidden="1"/>
    </xf>
    <xf numFmtId="0" fontId="9" fillId="33" borderId="0" xfId="0" applyFont="1" applyFill="1" applyBorder="1" applyAlignment="1" applyProtection="1">
      <alignment/>
      <protection hidden="1"/>
    </xf>
    <xf numFmtId="0" fontId="9" fillId="0" borderId="0" xfId="0" applyFont="1" applyAlignment="1" applyProtection="1">
      <alignment/>
      <protection/>
    </xf>
    <xf numFmtId="0" fontId="32" fillId="0" borderId="0" xfId="0" applyFont="1" applyAlignment="1">
      <alignment horizontal="right"/>
    </xf>
    <xf numFmtId="0" fontId="32" fillId="0" borderId="0" xfId="0" applyFont="1" applyAlignment="1">
      <alignment horizontal="center"/>
    </xf>
    <xf numFmtId="0" fontId="5" fillId="0" borderId="10" xfId="0" applyFont="1" applyBorder="1" applyAlignment="1" applyProtection="1">
      <alignment horizontal="center"/>
      <protection hidden="1"/>
    </xf>
    <xf numFmtId="14" fontId="0" fillId="0" borderId="10" xfId="0" applyNumberFormat="1" applyFont="1" applyBorder="1" applyAlignment="1" applyProtection="1">
      <alignment/>
      <protection hidden="1"/>
    </xf>
    <xf numFmtId="0" fontId="5" fillId="0" borderId="18" xfId="0" applyFont="1" applyBorder="1" applyAlignment="1" applyProtection="1">
      <alignment horizontal="center"/>
      <protection hidden="1"/>
    </xf>
    <xf numFmtId="0" fontId="0" fillId="0" borderId="0" xfId="0" applyFont="1" applyBorder="1" applyAlignment="1" applyProtection="1">
      <alignment horizontal="center" vertical="top"/>
      <protection hidden="1"/>
    </xf>
    <xf numFmtId="176" fontId="3" fillId="0" borderId="11" xfId="0" applyNumberFormat="1" applyFont="1" applyBorder="1" applyAlignment="1" applyProtection="1">
      <alignment horizontal="center"/>
      <protection hidden="1" locked="0"/>
    </xf>
    <xf numFmtId="0" fontId="32" fillId="0" borderId="0" xfId="0" applyFont="1" applyBorder="1" applyAlignment="1" applyProtection="1">
      <alignment horizontal="right"/>
      <protection hidden="1"/>
    </xf>
    <xf numFmtId="49" fontId="0" fillId="0" borderId="0" xfId="0" applyNumberFormat="1" applyFont="1" applyAlignment="1">
      <alignment horizontal="right"/>
    </xf>
    <xf numFmtId="0" fontId="4" fillId="0" borderId="0" xfId="0" applyFont="1" applyAlignment="1" applyProtection="1">
      <alignment horizontal="right"/>
      <protection hidden="1"/>
    </xf>
    <xf numFmtId="14" fontId="0" fillId="0" borderId="0" xfId="0" applyNumberFormat="1" applyFont="1" applyBorder="1" applyAlignment="1" applyProtection="1">
      <alignment horizontal="left" vertical="top"/>
      <protection hidden="1"/>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77" fontId="0" fillId="0" borderId="0" xfId="0" applyNumberFormat="1" applyFont="1" applyAlignment="1" applyProtection="1">
      <alignment/>
      <protection locked="0"/>
    </xf>
    <xf numFmtId="14" fontId="3" fillId="0" borderId="10" xfId="0" applyNumberFormat="1" applyFont="1" applyBorder="1" applyAlignment="1" applyProtection="1">
      <alignment horizontal="center"/>
      <protection hidden="1"/>
    </xf>
    <xf numFmtId="0" fontId="24" fillId="0" borderId="0" xfId="0" applyFont="1" applyAlignment="1" applyProtection="1">
      <alignment horizontal="center"/>
      <protection hidden="1"/>
    </xf>
    <xf numFmtId="0" fontId="28" fillId="0" borderId="0" xfId="0" applyFont="1" applyBorder="1" applyAlignment="1">
      <alignment vertical="top"/>
    </xf>
    <xf numFmtId="0" fontId="3" fillId="0" borderId="11" xfId="0" applyFont="1" applyBorder="1" applyAlignment="1" applyProtection="1">
      <alignment horizontal="center"/>
      <protection hidden="1"/>
    </xf>
    <xf numFmtId="14" fontId="0" fillId="0" borderId="0" xfId="0" applyNumberFormat="1" applyFont="1" applyBorder="1" applyAlignment="1" applyProtection="1">
      <alignment horizontal="center"/>
      <protection hidden="1"/>
    </xf>
    <xf numFmtId="0" fontId="0" fillId="0" borderId="10" xfId="0" applyFont="1" applyBorder="1" applyAlignment="1" applyProtection="1">
      <alignment horizontal="left" indent="1"/>
      <protection hidden="1"/>
    </xf>
    <xf numFmtId="0" fontId="0" fillId="0" borderId="10" xfId="0" applyFont="1" applyBorder="1" applyAlignment="1" applyProtection="1">
      <alignment/>
      <protection/>
    </xf>
    <xf numFmtId="0" fontId="0" fillId="0" borderId="11" xfId="0" applyFont="1" applyBorder="1" applyAlignment="1" applyProtection="1">
      <alignment horizontal="left" indent="1"/>
      <protection hidden="1" locked="0"/>
    </xf>
    <xf numFmtId="0" fontId="3" fillId="0" borderId="10" xfId="0" applyFont="1" applyBorder="1" applyAlignment="1" applyProtection="1">
      <alignment/>
      <protection hidden="1" locked="0"/>
    </xf>
    <xf numFmtId="0" fontId="0" fillId="0" borderId="0" xfId="0" applyAlignment="1" applyProtection="1">
      <alignment horizontal="left" indent="2"/>
      <protection hidden="1"/>
    </xf>
    <xf numFmtId="14" fontId="0" fillId="0" borderId="0" xfId="0" applyNumberFormat="1" applyFont="1" applyAlignment="1" applyProtection="1">
      <alignment/>
      <protection locked="0"/>
    </xf>
    <xf numFmtId="0" fontId="0" fillId="0" borderId="0" xfId="0" applyFont="1" applyAlignment="1" applyProtection="1">
      <alignment horizontal="right"/>
      <protection locked="0"/>
    </xf>
    <xf numFmtId="1" fontId="32" fillId="0" borderId="0" xfId="0" applyNumberFormat="1" applyFont="1" applyBorder="1" applyAlignment="1" applyProtection="1">
      <alignment horizontal="right" vertical="top"/>
      <protection hidden="1"/>
    </xf>
    <xf numFmtId="167" fontId="0" fillId="0" borderId="0" xfId="0" applyNumberFormat="1" applyFont="1" applyAlignment="1" applyProtection="1">
      <alignment/>
      <protection locked="0"/>
    </xf>
    <xf numFmtId="167" fontId="0" fillId="0" borderId="0" xfId="0" applyNumberFormat="1" applyFont="1" applyAlignment="1">
      <alignment/>
    </xf>
    <xf numFmtId="178" fontId="0" fillId="0" borderId="0" xfId="0" applyNumberFormat="1" applyFont="1" applyAlignment="1">
      <alignment/>
    </xf>
    <xf numFmtId="167" fontId="3" fillId="0" borderId="10" xfId="0" applyNumberFormat="1" applyFont="1" applyBorder="1" applyAlignment="1" applyProtection="1">
      <alignment horizontal="center"/>
      <protection hidden="1"/>
    </xf>
    <xf numFmtId="178" fontId="0" fillId="0" borderId="0" xfId="0" applyNumberFormat="1" applyFont="1" applyAlignment="1" applyProtection="1">
      <alignment/>
      <protection locked="0"/>
    </xf>
    <xf numFmtId="14" fontId="0" fillId="0" borderId="0" xfId="0" applyNumberFormat="1" applyFont="1" applyAlignment="1" applyProtection="1">
      <alignment horizontal="center"/>
      <protection locked="0"/>
    </xf>
    <xf numFmtId="166" fontId="0" fillId="0" borderId="0" xfId="0" applyNumberFormat="1" applyFont="1" applyAlignment="1">
      <alignment/>
    </xf>
    <xf numFmtId="0" fontId="40" fillId="0" borderId="0" xfId="0" applyFont="1" applyAlignment="1" applyProtection="1">
      <alignment horizontal="center" vertical="top"/>
      <protection hidden="1"/>
    </xf>
    <xf numFmtId="166" fontId="0" fillId="0" borderId="0" xfId="0" applyNumberFormat="1" applyFont="1" applyAlignment="1">
      <alignment horizontal="center"/>
    </xf>
    <xf numFmtId="179" fontId="0" fillId="0" borderId="0" xfId="0" applyNumberFormat="1" applyFont="1" applyAlignment="1">
      <alignment horizontal="center"/>
    </xf>
    <xf numFmtId="166" fontId="9" fillId="0" borderId="0" xfId="0" applyNumberFormat="1" applyFont="1" applyAlignment="1">
      <alignment horizontal="left"/>
    </xf>
    <xf numFmtId="0" fontId="9" fillId="0" borderId="0" xfId="0" applyFont="1" applyAlignment="1" applyProtection="1">
      <alignment horizontal="left" indent="2"/>
      <protection hidden="1"/>
    </xf>
    <xf numFmtId="49" fontId="3" fillId="0" borderId="65" xfId="0" applyNumberFormat="1" applyFont="1" applyBorder="1" applyAlignment="1" applyProtection="1">
      <alignment horizontal="center" vertical="center" shrinkToFit="1"/>
      <protection locked="0"/>
    </xf>
    <xf numFmtId="0" fontId="27" fillId="0" borderId="0" xfId="0" applyFont="1" applyAlignment="1" applyProtection="1">
      <alignment horizontal="left" vertical="center" indent="2"/>
      <protection hidden="1"/>
    </xf>
    <xf numFmtId="49" fontId="3" fillId="0" borderId="58" xfId="0" applyNumberFormat="1" applyFont="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68" xfId="0" applyNumberFormat="1" applyFont="1" applyBorder="1" applyAlignment="1" applyProtection="1">
      <alignment horizontal="center" vertical="center" shrinkToFit="1"/>
      <protection locked="0"/>
    </xf>
    <xf numFmtId="49" fontId="3" fillId="0" borderId="53" xfId="0" applyNumberFormat="1" applyFont="1" applyBorder="1" applyAlignment="1" applyProtection="1">
      <alignment horizontal="center" vertical="center" shrinkToFit="1"/>
      <protection locked="0"/>
    </xf>
    <xf numFmtId="49" fontId="3" fillId="0" borderId="34" xfId="0" applyNumberFormat="1" applyFont="1" applyFill="1" applyBorder="1" applyAlignment="1" applyProtection="1">
      <alignment horizontal="center" vertical="center" shrinkToFit="1"/>
      <protection locked="0"/>
    </xf>
    <xf numFmtId="49" fontId="3" fillId="0" borderId="20" xfId="0" applyNumberFormat="1" applyFont="1" applyBorder="1" applyAlignment="1" applyProtection="1">
      <alignment horizontal="center" vertical="center" shrinkToFit="1"/>
      <protection locked="0"/>
    </xf>
    <xf numFmtId="49" fontId="3" fillId="0" borderId="72" xfId="0" applyNumberFormat="1" applyFont="1" applyFill="1" applyBorder="1" applyAlignment="1" applyProtection="1">
      <alignment horizontal="center" vertical="center" shrinkToFit="1"/>
      <protection locked="0"/>
    </xf>
    <xf numFmtId="49" fontId="3" fillId="0" borderId="73" xfId="0" applyNumberFormat="1" applyFont="1" applyBorder="1" applyAlignment="1" applyProtection="1">
      <alignment horizontal="center" vertical="center" shrinkToFit="1"/>
      <protection locked="0"/>
    </xf>
    <xf numFmtId="49" fontId="0" fillId="0" borderId="0" xfId="0" applyNumberFormat="1" applyAlignment="1">
      <alignment horizontal="right"/>
    </xf>
    <xf numFmtId="179" fontId="0" fillId="0" borderId="0" xfId="0" applyNumberFormat="1" applyAlignment="1">
      <alignment/>
    </xf>
    <xf numFmtId="0" fontId="29" fillId="0" borderId="53" xfId="0" applyFont="1" applyBorder="1" applyAlignment="1" applyProtection="1">
      <alignment horizontal="centerContinuous" vertical="center"/>
      <protection hidden="1"/>
    </xf>
    <xf numFmtId="0" fontId="29" fillId="0" borderId="46" xfId="0" applyFont="1" applyBorder="1" applyAlignment="1" applyProtection="1">
      <alignment horizontal="centerContinuous" vertical="center"/>
      <protection hidden="1"/>
    </xf>
    <xf numFmtId="0" fontId="0" fillId="0" borderId="85" xfId="0" applyFont="1" applyBorder="1" applyAlignment="1" applyProtection="1">
      <alignment vertical="center"/>
      <protection hidden="1"/>
    </xf>
    <xf numFmtId="0" fontId="0" fillId="0" borderId="45" xfId="0" applyFont="1" applyBorder="1" applyAlignment="1" applyProtection="1">
      <alignment vertical="center"/>
      <protection hidden="1"/>
    </xf>
    <xf numFmtId="0" fontId="9" fillId="0" borderId="34" xfId="0" applyFont="1" applyBorder="1" applyAlignment="1">
      <alignment/>
    </xf>
    <xf numFmtId="0" fontId="28" fillId="0" borderId="0" xfId="0" applyFont="1" applyBorder="1" applyAlignment="1">
      <alignment vertical="center"/>
    </xf>
    <xf numFmtId="0" fontId="28" fillId="0" borderId="0" xfId="0" applyFont="1" applyFill="1" applyBorder="1" applyAlignment="1">
      <alignment vertical="top"/>
    </xf>
    <xf numFmtId="0" fontId="28" fillId="0" borderId="10" xfId="0" applyFont="1" applyFill="1" applyBorder="1" applyAlignment="1">
      <alignment vertical="top"/>
    </xf>
    <xf numFmtId="49" fontId="28" fillId="0" borderId="0" xfId="0" applyNumberFormat="1" applyFont="1" applyBorder="1" applyAlignment="1">
      <alignment horizontal="center" vertical="center"/>
    </xf>
    <xf numFmtId="0" fontId="28" fillId="0" borderId="0" xfId="0" applyFont="1" applyFill="1" applyBorder="1" applyAlignment="1">
      <alignment vertical="center"/>
    </xf>
    <xf numFmtId="170" fontId="0" fillId="0" borderId="0" xfId="0" applyNumberFormat="1" applyAlignment="1">
      <alignment/>
    </xf>
    <xf numFmtId="6" fontId="3" fillId="0" borderId="36" xfId="0" applyNumberFormat="1" applyFont="1" applyBorder="1" applyAlignment="1" applyProtection="1">
      <alignment/>
      <protection hidden="1"/>
    </xf>
    <xf numFmtId="6" fontId="3" fillId="0" borderId="35" xfId="0" applyNumberFormat="1" applyFont="1" applyBorder="1" applyAlignment="1" applyProtection="1">
      <alignment vertical="center"/>
      <protection hidden="1"/>
    </xf>
    <xf numFmtId="0" fontId="41" fillId="0" borderId="0" xfId="0" applyFont="1" applyAlignment="1">
      <alignment/>
    </xf>
    <xf numFmtId="38" fontId="3" fillId="0" borderId="33" xfId="0" applyNumberFormat="1" applyFont="1" applyFill="1" applyBorder="1" applyAlignment="1" applyProtection="1">
      <alignment horizontal="right" vertical="center"/>
      <protection hidden="1"/>
    </xf>
    <xf numFmtId="38" fontId="3" fillId="0" borderId="33" xfId="0" applyNumberFormat="1" applyFont="1" applyFill="1" applyBorder="1" applyAlignment="1" applyProtection="1">
      <alignment vertical="center"/>
      <protection hidden="1"/>
    </xf>
    <xf numFmtId="49" fontId="9" fillId="0" borderId="11" xfId="0" applyNumberFormat="1" applyFont="1" applyBorder="1" applyAlignment="1" applyProtection="1">
      <alignment vertical="center"/>
      <protection hidden="1"/>
    </xf>
    <xf numFmtId="169" fontId="32" fillId="0" borderId="0" xfId="0" applyNumberFormat="1" applyFont="1" applyFill="1" applyBorder="1" applyAlignment="1" applyProtection="1">
      <alignment horizontal="center" vertical="center"/>
      <protection hidden="1"/>
    </xf>
    <xf numFmtId="0" fontId="27" fillId="0" borderId="0" xfId="0" applyFont="1" applyBorder="1" applyAlignment="1" applyProtection="1">
      <alignment horizontal="center"/>
      <protection hidden="1"/>
    </xf>
    <xf numFmtId="0" fontId="0" fillId="0" borderId="0" xfId="0" applyAlignment="1" applyProtection="1">
      <alignment vertical="center"/>
      <protection locked="0"/>
    </xf>
    <xf numFmtId="0" fontId="0" fillId="36" borderId="0" xfId="0" applyFill="1" applyAlignment="1">
      <alignment vertical="center"/>
    </xf>
    <xf numFmtId="0" fontId="2" fillId="36" borderId="0" xfId="0" applyFont="1" applyFill="1" applyAlignment="1">
      <alignment vertical="center"/>
    </xf>
    <xf numFmtId="0" fontId="0" fillId="0" borderId="0" xfId="0" applyAlignment="1" applyProtection="1">
      <alignment vertical="center"/>
      <protection/>
    </xf>
    <xf numFmtId="0" fontId="7" fillId="0" borderId="0" xfId="0" applyFont="1" applyAlignment="1" applyProtection="1">
      <alignment vertical="center"/>
      <protection/>
    </xf>
    <xf numFmtId="49" fontId="0" fillId="0" borderId="0" xfId="0" applyNumberFormat="1" applyAlignment="1" applyProtection="1">
      <alignment horizontal="center" vertical="center"/>
      <protection/>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Font="1" applyAlignment="1">
      <alignment vertical="center"/>
    </xf>
    <xf numFmtId="0" fontId="2" fillId="35" borderId="0" xfId="0" applyFont="1" applyFill="1" applyAlignment="1">
      <alignment horizontal="centerContinuous"/>
    </xf>
    <xf numFmtId="0" fontId="0" fillId="35" borderId="0" xfId="0" applyFill="1" applyAlignment="1">
      <alignment/>
    </xf>
    <xf numFmtId="0" fontId="2" fillId="35" borderId="0" xfId="0" applyFont="1" applyFill="1" applyAlignment="1">
      <alignment horizontal="left"/>
    </xf>
    <xf numFmtId="49" fontId="7" fillId="35" borderId="0" xfId="0" applyNumberFormat="1" applyFont="1" applyFill="1" applyAlignment="1">
      <alignment horizontal="right"/>
    </xf>
    <xf numFmtId="0" fontId="7" fillId="35" borderId="0" xfId="0" applyFont="1" applyFill="1" applyAlignment="1">
      <alignment/>
    </xf>
    <xf numFmtId="0" fontId="3" fillId="35" borderId="0" xfId="0" applyFont="1" applyFill="1" applyAlignment="1">
      <alignment/>
    </xf>
    <xf numFmtId="49" fontId="3" fillId="35" borderId="0" xfId="0" applyNumberFormat="1" applyFont="1" applyFill="1" applyAlignment="1">
      <alignment horizontal="right"/>
    </xf>
    <xf numFmtId="0" fontId="0" fillId="0" borderId="11" xfId="0" applyFont="1" applyBorder="1" applyAlignment="1" applyProtection="1">
      <alignment horizontal="left"/>
      <protection hidden="1"/>
    </xf>
    <xf numFmtId="176" fontId="3" fillId="0" borderId="11" xfId="0" applyNumberFormat="1" applyFont="1" applyBorder="1" applyAlignment="1" applyProtection="1">
      <alignment horizontal="center"/>
      <protection hidden="1"/>
    </xf>
    <xf numFmtId="176" fontId="3" fillId="0" borderId="18" xfId="0" applyNumberFormat="1" applyFont="1" applyBorder="1" applyAlignment="1" applyProtection="1">
      <alignment horizontal="center"/>
      <protection hidden="1"/>
    </xf>
    <xf numFmtId="0" fontId="24" fillId="0" borderId="0" xfId="0" applyFont="1" applyAlignment="1" applyProtection="1">
      <alignment horizontal="left"/>
      <protection hidden="1"/>
    </xf>
    <xf numFmtId="0" fontId="0" fillId="0" borderId="0" xfId="0" applyFont="1" applyAlignment="1" applyProtection="1">
      <alignment vertical="top"/>
      <protection hidden="1"/>
    </xf>
    <xf numFmtId="0" fontId="32" fillId="0" borderId="0" xfId="0" applyFont="1" applyAlignment="1" applyProtection="1">
      <alignment horizontal="center" wrapText="1" shrinkToFit="1"/>
      <protection hidden="1"/>
    </xf>
    <xf numFmtId="0" fontId="0" fillId="0" borderId="0" xfId="0" applyFont="1" applyBorder="1" applyAlignment="1" applyProtection="1">
      <alignment/>
      <protection hidden="1" locked="0"/>
    </xf>
    <xf numFmtId="0" fontId="7" fillId="33" borderId="0" xfId="0" applyFont="1" applyFill="1" applyBorder="1" applyAlignment="1" applyProtection="1">
      <alignment vertical="center"/>
      <protection hidden="1"/>
    </xf>
    <xf numFmtId="0" fontId="9" fillId="0" borderId="0" xfId="0" applyFont="1" applyAlignment="1" applyProtection="1">
      <alignment horizontal="left"/>
      <protection hidden="1"/>
    </xf>
    <xf numFmtId="176" fontId="3" fillId="0" borderId="10" xfId="0" applyNumberFormat="1" applyFont="1" applyBorder="1" applyAlignment="1" applyProtection="1">
      <alignment horizontal="left"/>
      <protection hidden="1"/>
    </xf>
    <xf numFmtId="0" fontId="7" fillId="0" borderId="10" xfId="0" applyFont="1" applyBorder="1" applyAlignment="1" applyProtection="1">
      <alignment horizontal="center"/>
      <protection hidden="1"/>
    </xf>
    <xf numFmtId="0" fontId="0" fillId="0" borderId="11" xfId="0" applyFont="1" applyBorder="1" applyAlignment="1" applyProtection="1">
      <alignment horizontal="left" indent="1"/>
      <protection hidden="1"/>
    </xf>
    <xf numFmtId="0" fontId="0" fillId="0" borderId="0" xfId="0" applyFont="1" applyAlignment="1" applyProtection="1">
      <alignment horizontal="left" indent="1"/>
      <protection hidden="1"/>
    </xf>
    <xf numFmtId="49" fontId="3" fillId="35" borderId="0" xfId="0" applyNumberFormat="1" applyFont="1" applyFill="1" applyAlignment="1" applyProtection="1">
      <alignment horizontal="right"/>
      <protection locked="0"/>
    </xf>
    <xf numFmtId="0" fontId="24" fillId="0" borderId="0" xfId="0" applyFont="1" applyAlignment="1" applyProtection="1">
      <alignment horizontal="left" indent="2"/>
      <protection hidden="1"/>
    </xf>
    <xf numFmtId="164" fontId="0" fillId="0" borderId="11" xfId="0" applyNumberFormat="1" applyFont="1" applyBorder="1" applyAlignment="1" applyProtection="1">
      <alignment horizontal="center"/>
      <protection hidden="1"/>
    </xf>
    <xf numFmtId="14" fontId="32" fillId="0" borderId="0" xfId="0" applyNumberFormat="1" applyFont="1" applyAlignment="1" applyProtection="1">
      <alignment horizontal="left"/>
      <protection hidden="1"/>
    </xf>
    <xf numFmtId="0" fontId="0" fillId="0" borderId="10" xfId="0" applyFont="1" applyBorder="1" applyAlignment="1" applyProtection="1">
      <alignment horizontal="right"/>
      <protection hidden="1"/>
    </xf>
    <xf numFmtId="49" fontId="0" fillId="0" borderId="10" xfId="0" applyNumberFormat="1" applyFont="1" applyBorder="1" applyAlignment="1" applyProtection="1">
      <alignment horizontal="right"/>
      <protection hidden="1"/>
    </xf>
    <xf numFmtId="0" fontId="0" fillId="0" borderId="11" xfId="0" applyBorder="1" applyAlignment="1" applyProtection="1">
      <alignment/>
      <protection hidden="1"/>
    </xf>
    <xf numFmtId="0" fontId="44" fillId="0" borderId="11" xfId="52" applyFont="1" applyBorder="1" applyAlignment="1" applyProtection="1">
      <alignment/>
      <protection hidden="1" locked="0"/>
    </xf>
    <xf numFmtId="0" fontId="0" fillId="0" borderId="0" xfId="0" applyFont="1" applyBorder="1" applyAlignment="1" applyProtection="1">
      <alignment horizontal="left" indent="1"/>
      <protection hidden="1"/>
    </xf>
    <xf numFmtId="0" fontId="44" fillId="0" borderId="10" xfId="0" applyFont="1" applyBorder="1" applyAlignment="1" applyProtection="1">
      <alignment horizontal="centerContinuous"/>
      <protection hidden="1"/>
    </xf>
    <xf numFmtId="0" fontId="45" fillId="0" borderId="0" xfId="0" applyFont="1" applyAlignment="1" applyProtection="1">
      <alignment/>
      <protection locked="0"/>
    </xf>
    <xf numFmtId="0" fontId="7" fillId="0" borderId="28" xfId="0"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25" xfId="0" applyNumberFormat="1" applyFont="1" applyBorder="1" applyAlignment="1" applyProtection="1">
      <alignment horizontal="center" vertical="center" shrinkToFit="1"/>
      <protection/>
    </xf>
    <xf numFmtId="0" fontId="3" fillId="0" borderId="80" xfId="0" applyNumberFormat="1" applyFont="1" applyFill="1" applyBorder="1" applyAlignment="1" applyProtection="1">
      <alignment horizontal="center" vertical="center" shrinkToFit="1"/>
      <protection locked="0"/>
    </xf>
    <xf numFmtId="0" fontId="3" fillId="0" borderId="35" xfId="0" applyNumberFormat="1" applyFont="1" applyBorder="1" applyAlignment="1" applyProtection="1">
      <alignment horizontal="center" vertical="center" shrinkToFit="1"/>
      <protection locked="0"/>
    </xf>
    <xf numFmtId="0" fontId="3" fillId="0" borderId="35" xfId="0" applyNumberFormat="1" applyFont="1" applyFill="1" applyBorder="1" applyAlignment="1" applyProtection="1">
      <alignment horizontal="center" vertical="center" shrinkToFit="1"/>
      <protection locked="0"/>
    </xf>
    <xf numFmtId="0" fontId="3" fillId="0" borderId="86" xfId="0" applyNumberFormat="1" applyFont="1" applyBorder="1" applyAlignment="1" applyProtection="1">
      <alignment horizontal="center" vertical="center" shrinkToFit="1"/>
      <protection locked="0"/>
    </xf>
    <xf numFmtId="0" fontId="47" fillId="0" borderId="0" xfId="0" applyFont="1" applyAlignment="1">
      <alignment vertical="center"/>
    </xf>
    <xf numFmtId="0" fontId="3" fillId="0" borderId="86" xfId="0" applyNumberFormat="1" applyFont="1" applyBorder="1" applyAlignment="1" applyProtection="1">
      <alignment horizontal="center" vertical="center" shrinkToFit="1"/>
      <protection hidden="1"/>
    </xf>
    <xf numFmtId="0" fontId="3" fillId="0" borderId="35" xfId="0" applyNumberFormat="1" applyFont="1" applyFill="1" applyBorder="1" applyAlignment="1" applyProtection="1">
      <alignment horizontal="center" vertical="center" shrinkToFit="1"/>
      <protection hidden="1"/>
    </xf>
    <xf numFmtId="0" fontId="3" fillId="0" borderId="35" xfId="0" applyNumberFormat="1" applyFont="1" applyBorder="1" applyAlignment="1" applyProtection="1">
      <alignment horizontal="center" vertical="center" shrinkToFit="1"/>
      <protection hidden="1"/>
    </xf>
    <xf numFmtId="0" fontId="3" fillId="0" borderId="80" xfId="0" applyNumberFormat="1" applyFont="1" applyFill="1" applyBorder="1" applyAlignment="1" applyProtection="1">
      <alignment horizontal="center" vertical="center" shrinkToFit="1"/>
      <protection hidden="1"/>
    </xf>
    <xf numFmtId="0" fontId="0" fillId="0" borderId="63" xfId="0" applyBorder="1" applyAlignment="1" applyProtection="1">
      <alignment/>
      <protection hidden="1"/>
    </xf>
    <xf numFmtId="0" fontId="3" fillId="0" borderId="33" xfId="0" applyFont="1" applyBorder="1" applyAlignment="1" applyProtection="1">
      <alignment shrinkToFit="1"/>
      <protection hidden="1"/>
    </xf>
    <xf numFmtId="49" fontId="3" fillId="0" borderId="58" xfId="0" applyNumberFormat="1" applyFont="1" applyBorder="1" applyAlignment="1" applyProtection="1">
      <alignment horizontal="center" vertical="center" shrinkToFit="1"/>
      <protection hidden="1"/>
    </xf>
    <xf numFmtId="49" fontId="3" fillId="0" borderId="22" xfId="0" applyNumberFormat="1" applyFont="1" applyFill="1" applyBorder="1" applyAlignment="1" applyProtection="1">
      <alignment horizontal="center" vertical="center" shrinkToFit="1"/>
      <protection hidden="1"/>
    </xf>
    <xf numFmtId="49" fontId="3" fillId="0" borderId="68" xfId="0" applyNumberFormat="1" applyFont="1" applyBorder="1" applyAlignment="1" applyProtection="1">
      <alignment horizontal="center" vertical="center" shrinkToFit="1"/>
      <protection hidden="1"/>
    </xf>
    <xf numFmtId="0" fontId="0" fillId="0" borderId="53" xfId="0" applyBorder="1" applyAlignment="1" applyProtection="1">
      <alignment/>
      <protection hidden="1"/>
    </xf>
    <xf numFmtId="0" fontId="3" fillId="0" borderId="35" xfId="0" applyFont="1" applyBorder="1" applyAlignment="1" applyProtection="1">
      <alignment shrinkToFit="1"/>
      <protection hidden="1"/>
    </xf>
    <xf numFmtId="49" fontId="3" fillId="0" borderId="53" xfId="0" applyNumberFormat="1" applyFont="1" applyBorder="1" applyAlignment="1" applyProtection="1">
      <alignment horizontal="center" vertical="center" shrinkToFit="1"/>
      <protection hidden="1"/>
    </xf>
    <xf numFmtId="49" fontId="3" fillId="0" borderId="34" xfId="0" applyNumberFormat="1" applyFont="1" applyFill="1" applyBorder="1" applyAlignment="1" applyProtection="1">
      <alignment horizontal="center" vertical="center" shrinkToFit="1"/>
      <protection hidden="1"/>
    </xf>
    <xf numFmtId="49" fontId="3" fillId="0" borderId="65" xfId="0" applyNumberFormat="1" applyFont="1" applyBorder="1" applyAlignment="1" applyProtection="1">
      <alignment horizontal="center" vertical="center" shrinkToFit="1"/>
      <protection hidden="1"/>
    </xf>
    <xf numFmtId="0" fontId="0" fillId="0" borderId="60" xfId="0" applyBorder="1" applyAlignment="1" applyProtection="1">
      <alignment/>
      <protection hidden="1"/>
    </xf>
    <xf numFmtId="0" fontId="0" fillId="0" borderId="12" xfId="0" applyBorder="1" applyAlignment="1" applyProtection="1">
      <alignment/>
      <protection hidden="1"/>
    </xf>
    <xf numFmtId="0" fontId="3" fillId="0" borderId="15" xfId="0" applyFont="1" applyBorder="1" applyAlignment="1" applyProtection="1">
      <alignment shrinkToFit="1"/>
      <protection hidden="1"/>
    </xf>
    <xf numFmtId="49" fontId="3" fillId="0" borderId="20" xfId="0" applyNumberFormat="1" applyFont="1" applyBorder="1" applyAlignment="1" applyProtection="1">
      <alignment horizontal="center" vertical="center" shrinkToFit="1"/>
      <protection hidden="1"/>
    </xf>
    <xf numFmtId="49" fontId="3" fillId="0" borderId="72" xfId="0" applyNumberFormat="1" applyFont="1" applyFill="1" applyBorder="1" applyAlignment="1" applyProtection="1">
      <alignment horizontal="center" vertical="center" shrinkToFit="1"/>
      <protection hidden="1"/>
    </xf>
    <xf numFmtId="49" fontId="3" fillId="0" borderId="73" xfId="0" applyNumberFormat="1" applyFont="1" applyBorder="1" applyAlignment="1" applyProtection="1">
      <alignment horizontal="center" vertical="center" shrinkToFit="1"/>
      <protection hidden="1"/>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 fillId="0" borderId="33" xfId="0" applyFont="1" applyBorder="1" applyAlignment="1" applyProtection="1">
      <alignment shrinkToFit="1"/>
      <protection/>
    </xf>
    <xf numFmtId="0" fontId="3" fillId="0" borderId="35" xfId="0" applyFont="1" applyBorder="1" applyAlignment="1" applyProtection="1">
      <alignment shrinkToFit="1"/>
      <protection/>
    </xf>
    <xf numFmtId="0" fontId="3" fillId="0" borderId="15" xfId="0" applyFont="1" applyBorder="1" applyAlignment="1" applyProtection="1">
      <alignment shrinkToFit="1"/>
      <protection/>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0" fontId="48" fillId="0" borderId="0" xfId="0" applyFont="1" applyAlignment="1">
      <alignment/>
    </xf>
    <xf numFmtId="0" fontId="9" fillId="0" borderId="23" xfId="0" applyFont="1" applyBorder="1" applyAlignment="1">
      <alignment/>
    </xf>
    <xf numFmtId="0" fontId="0" fillId="0" borderId="23" xfId="0" applyFont="1" applyBorder="1" applyAlignment="1">
      <alignment/>
    </xf>
    <xf numFmtId="0" fontId="0" fillId="0" borderId="18" xfId="0" applyFont="1" applyBorder="1" applyAlignment="1">
      <alignment horizontal="center"/>
    </xf>
    <xf numFmtId="0" fontId="0" fillId="0" borderId="18" xfId="0" applyFont="1" applyBorder="1" applyAlignment="1">
      <alignment horizontal="right"/>
    </xf>
    <xf numFmtId="0" fontId="0" fillId="0" borderId="24" xfId="0" applyFont="1" applyBorder="1" applyAlignment="1">
      <alignment/>
    </xf>
    <xf numFmtId="0" fontId="0" fillId="0" borderId="21"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right"/>
    </xf>
    <xf numFmtId="14" fontId="0" fillId="0" borderId="0" xfId="0" applyNumberFormat="1" applyFont="1" applyBorder="1" applyAlignment="1">
      <alignment/>
    </xf>
    <xf numFmtId="14" fontId="0" fillId="0" borderId="16" xfId="0" applyNumberFormat="1" applyFont="1" applyBorder="1" applyAlignment="1">
      <alignment/>
    </xf>
    <xf numFmtId="0" fontId="0" fillId="0" borderId="0" xfId="0" applyFont="1" applyBorder="1" applyAlignment="1">
      <alignment horizontal="center" vertical="center"/>
    </xf>
    <xf numFmtId="0" fontId="0" fillId="0" borderId="22" xfId="0" applyFont="1" applyBorder="1" applyAlignment="1">
      <alignment/>
    </xf>
    <xf numFmtId="0" fontId="0" fillId="0" borderId="10" xfId="0" applyFont="1" applyBorder="1" applyAlignment="1">
      <alignment horizontal="center" vertical="center"/>
    </xf>
    <xf numFmtId="49" fontId="0" fillId="0" borderId="10" xfId="0" applyNumberFormat="1" applyFont="1" applyBorder="1" applyAlignment="1">
      <alignment horizontal="right"/>
    </xf>
    <xf numFmtId="14" fontId="0" fillId="0" borderId="10" xfId="0" applyNumberFormat="1" applyFont="1" applyBorder="1" applyAlignment="1">
      <alignment/>
    </xf>
    <xf numFmtId="14" fontId="0" fillId="0" borderId="17" xfId="0" applyNumberFormat="1" applyFont="1" applyBorder="1" applyAlignment="1">
      <alignment/>
    </xf>
    <xf numFmtId="0" fontId="0" fillId="0" borderId="0" xfId="0" applyFont="1" applyAlignment="1">
      <alignment/>
    </xf>
    <xf numFmtId="0" fontId="3" fillId="0" borderId="10" xfId="0" applyFont="1" applyBorder="1" applyAlignment="1" applyProtection="1">
      <alignment horizontal="center"/>
      <protection locked="0"/>
    </xf>
    <xf numFmtId="0" fontId="2" fillId="0" borderId="0" xfId="0" applyFont="1" applyAlignment="1" applyProtection="1">
      <alignment horizontal="left"/>
      <protection hidden="1"/>
    </xf>
    <xf numFmtId="0" fontId="2" fillId="0" borderId="0" xfId="0" applyFont="1" applyAlignment="1" applyProtection="1">
      <alignment horizontal="right" shrinkToFit="1"/>
      <protection hidden="1"/>
    </xf>
    <xf numFmtId="166" fontId="9" fillId="0" borderId="0" xfId="0" applyNumberFormat="1" applyFont="1" applyAlignment="1">
      <alignment/>
    </xf>
    <xf numFmtId="0" fontId="0" fillId="0" borderId="0" xfId="0" applyAlignment="1">
      <alignment/>
    </xf>
    <xf numFmtId="0" fontId="5" fillId="0" borderId="10" xfId="0" applyFont="1" applyBorder="1" applyAlignment="1" applyProtection="1">
      <alignment horizontal="center" shrinkToFit="1"/>
      <protection hidden="1" locked="0"/>
    </xf>
    <xf numFmtId="0" fontId="3" fillId="0" borderId="11" xfId="0" applyNumberFormat="1" applyFont="1" applyBorder="1" applyAlignment="1" applyProtection="1">
      <alignment horizontal="center" shrinkToFit="1"/>
      <protection hidden="1" locked="0"/>
    </xf>
    <xf numFmtId="165" fontId="0" fillId="0" borderId="11" xfId="0" applyNumberFormat="1" applyFont="1" applyBorder="1" applyAlignment="1" applyProtection="1">
      <alignment horizontal="center"/>
      <protection hidden="1" locked="0"/>
    </xf>
    <xf numFmtId="0" fontId="5" fillId="0" borderId="11" xfId="0" applyFont="1" applyBorder="1" applyAlignment="1" applyProtection="1">
      <alignment horizontal="center" shrinkToFit="1"/>
      <protection hidden="1" locked="0"/>
    </xf>
    <xf numFmtId="14" fontId="0" fillId="0" borderId="0" xfId="0" applyNumberFormat="1" applyFont="1" applyAlignment="1" applyProtection="1">
      <alignment horizontal="right"/>
      <protection hidden="1"/>
    </xf>
    <xf numFmtId="175"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164" fontId="0" fillId="0" borderId="11" xfId="0" applyNumberFormat="1" applyFont="1" applyBorder="1" applyAlignment="1" applyProtection="1">
      <alignment horizontal="center"/>
      <protection hidden="1" locked="0"/>
    </xf>
    <xf numFmtId="0" fontId="36" fillId="0" borderId="18" xfId="0" applyFont="1" applyBorder="1" applyAlignment="1">
      <alignment horizontal="center" vertical="top"/>
    </xf>
    <xf numFmtId="0" fontId="0" fillId="0" borderId="10" xfId="0" applyFont="1" applyBorder="1" applyAlignment="1" applyProtection="1">
      <alignment horizontal="center" shrinkToFit="1"/>
      <protection hidden="1" locked="0"/>
    </xf>
    <xf numFmtId="165" fontId="0" fillId="0" borderId="10" xfId="0" applyNumberFormat="1" applyFont="1" applyBorder="1" applyAlignment="1" applyProtection="1">
      <alignment horizontal="left" indent="1"/>
      <protection hidden="1" locked="0"/>
    </xf>
    <xf numFmtId="0" fontId="0" fillId="0" borderId="10" xfId="0" applyBorder="1" applyAlignment="1" applyProtection="1">
      <alignment/>
      <protection locked="0"/>
    </xf>
    <xf numFmtId="0" fontId="26" fillId="0" borderId="0" xfId="0" applyFont="1" applyAlignment="1">
      <alignment horizontal="center"/>
    </xf>
    <xf numFmtId="0" fontId="4" fillId="0" borderId="18" xfId="0" applyFont="1" applyBorder="1" applyAlignment="1">
      <alignment horizontal="center"/>
    </xf>
    <xf numFmtId="166" fontId="0" fillId="0" borderId="0" xfId="0" applyNumberFormat="1" applyFont="1" applyAlignment="1">
      <alignment horizontal="center"/>
    </xf>
    <xf numFmtId="0" fontId="9" fillId="0" borderId="0" xfId="0" applyFont="1" applyAlignment="1" applyProtection="1">
      <alignment horizontal="center"/>
      <protection hidden="1"/>
    </xf>
    <xf numFmtId="0" fontId="0" fillId="0" borderId="11" xfId="0" applyFont="1" applyBorder="1" applyAlignment="1" applyProtection="1">
      <alignment horizontal="center"/>
      <protection hidden="1"/>
    </xf>
    <xf numFmtId="14" fontId="7" fillId="0" borderId="10" xfId="0" applyNumberFormat="1" applyFont="1" applyBorder="1" applyAlignment="1" applyProtection="1">
      <alignment horizontal="center"/>
      <protection hidden="1" locked="0"/>
    </xf>
    <xf numFmtId="0" fontId="3" fillId="0" borderId="10" xfId="0" applyFont="1" applyBorder="1" applyAlignment="1" applyProtection="1">
      <alignment horizontal="center" shrinkToFit="1"/>
      <protection hidden="1"/>
    </xf>
    <xf numFmtId="0" fontId="6" fillId="0" borderId="18" xfId="0" applyFont="1" applyBorder="1" applyAlignment="1">
      <alignment horizontal="center" vertical="top"/>
    </xf>
    <xf numFmtId="175" fontId="3" fillId="0" borderId="11" xfId="0" applyNumberFormat="1" applyFont="1" applyBorder="1" applyAlignment="1" applyProtection="1">
      <alignment horizontal="center" shrinkToFit="1"/>
      <protection hidden="1"/>
    </xf>
    <xf numFmtId="164" fontId="0" fillId="0" borderId="11" xfId="0" applyNumberFormat="1" applyFont="1" applyBorder="1" applyAlignment="1" applyProtection="1">
      <alignment horizontal="center"/>
      <protection hidden="1"/>
    </xf>
    <xf numFmtId="0" fontId="0" fillId="0" borderId="10" xfId="0" applyFont="1" applyBorder="1" applyAlignment="1" applyProtection="1">
      <alignment horizontal="center" shrinkToFit="1"/>
      <protection hidden="1"/>
    </xf>
    <xf numFmtId="165" fontId="0" fillId="0" borderId="10" xfId="0" applyNumberFormat="1" applyFont="1" applyBorder="1" applyAlignment="1" applyProtection="1">
      <alignment horizontal="left" indent="1"/>
      <protection hidden="1"/>
    </xf>
    <xf numFmtId="0" fontId="0" fillId="0" borderId="10" xfId="0" applyBorder="1" applyAlignment="1" applyProtection="1">
      <alignment/>
      <protection/>
    </xf>
    <xf numFmtId="0" fontId="5" fillId="0" borderId="10" xfId="0" applyFont="1" applyBorder="1" applyAlignment="1" applyProtection="1">
      <alignment horizontal="center" shrinkToFit="1"/>
      <protection hidden="1"/>
    </xf>
    <xf numFmtId="0" fontId="3" fillId="0" borderId="11" xfId="0" applyNumberFormat="1" applyFont="1" applyBorder="1" applyAlignment="1" applyProtection="1">
      <alignment horizontal="center" shrinkToFit="1"/>
      <protection hidden="1"/>
    </xf>
    <xf numFmtId="0" fontId="5" fillId="0" borderId="11" xfId="0" applyFont="1" applyBorder="1" applyAlignment="1" applyProtection="1">
      <alignment horizontal="center" shrinkToFit="1"/>
      <protection hidden="1"/>
    </xf>
    <xf numFmtId="165" fontId="0" fillId="0" borderId="11" xfId="0" applyNumberFormat="1" applyFont="1" applyBorder="1" applyAlignment="1" applyProtection="1">
      <alignment horizontal="center"/>
      <protection hidden="1"/>
    </xf>
    <xf numFmtId="14" fontId="7" fillId="0" borderId="10" xfId="0" applyNumberFormat="1" applyFont="1" applyBorder="1" applyAlignment="1" applyProtection="1">
      <alignment horizontal="center"/>
      <protection hidden="1"/>
    </xf>
    <xf numFmtId="0" fontId="23" fillId="37" borderId="0" xfId="0" applyFont="1" applyFill="1" applyAlignment="1" applyProtection="1">
      <alignment horizontal="center"/>
      <protection hidden="1"/>
    </xf>
    <xf numFmtId="0" fontId="37" fillId="0" borderId="10" xfId="0" applyFont="1" applyBorder="1" applyAlignment="1" applyProtection="1">
      <alignment horizontal="center"/>
      <protection hidden="1"/>
    </xf>
    <xf numFmtId="0" fontId="26" fillId="0" borderId="0" xfId="0" applyFont="1" applyBorder="1" applyAlignment="1">
      <alignment horizontal="center"/>
    </xf>
    <xf numFmtId="0" fontId="24" fillId="0" borderId="18" xfId="0" applyFont="1" applyBorder="1" applyAlignment="1" applyProtection="1">
      <alignment horizontal="center" vertical="top"/>
      <protection hidden="1"/>
    </xf>
    <xf numFmtId="0" fontId="9" fillId="37" borderId="0" xfId="0" applyFont="1" applyFill="1" applyAlignment="1" applyProtection="1">
      <alignment horizontal="center"/>
      <protection hidden="1"/>
    </xf>
    <xf numFmtId="0" fontId="42" fillId="37" borderId="0" xfId="0" applyFont="1" applyFill="1" applyAlignment="1" applyProtection="1">
      <alignment horizontal="center"/>
      <protection hidden="1"/>
    </xf>
    <xf numFmtId="0" fontId="7" fillId="37" borderId="0" xfId="0" applyFont="1" applyFill="1" applyAlignment="1" applyProtection="1">
      <alignment horizontal="center" vertical="center"/>
      <protection hidden="1"/>
    </xf>
    <xf numFmtId="0" fontId="13" fillId="0" borderId="10" xfId="0" applyFont="1" applyBorder="1" applyAlignment="1" applyProtection="1">
      <alignment horizontal="center" shrinkToFit="1"/>
      <protection hidden="1" locked="0"/>
    </xf>
    <xf numFmtId="0" fontId="26" fillId="0" borderId="18" xfId="0" applyFont="1" applyBorder="1" applyAlignment="1">
      <alignment horizontal="center"/>
    </xf>
    <xf numFmtId="0" fontId="26" fillId="0" borderId="0" xfId="0" applyFont="1" applyBorder="1" applyAlignment="1" applyProtection="1">
      <alignment horizontal="center"/>
      <protection hidden="1"/>
    </xf>
    <xf numFmtId="0" fontId="0" fillId="0" borderId="53" xfId="0" applyFont="1" applyBorder="1" applyAlignment="1" applyProtection="1">
      <alignment horizontal="center"/>
      <protection locked="0"/>
    </xf>
    <xf numFmtId="0" fontId="0" fillId="0" borderId="35" xfId="0" applyBorder="1" applyAlignment="1" applyProtection="1">
      <alignment horizontal="center"/>
      <protection locked="0"/>
    </xf>
    <xf numFmtId="0" fontId="46" fillId="0" borderId="52" xfId="0" applyFont="1" applyBorder="1" applyAlignment="1" applyProtection="1">
      <alignment/>
      <protection locked="0"/>
    </xf>
    <xf numFmtId="0" fontId="0" fillId="0" borderId="18" xfId="0" applyBorder="1" applyAlignment="1" applyProtection="1">
      <alignmen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0" fontId="0" fillId="0" borderId="52" xfId="0" applyFont="1" applyBorder="1" applyAlignment="1" applyProtection="1">
      <alignment/>
      <protection locked="0"/>
    </xf>
    <xf numFmtId="0" fontId="0" fillId="0" borderId="53" xfId="0" applyFont="1" applyBorder="1" applyAlignment="1" applyProtection="1">
      <alignment/>
      <protection locked="0"/>
    </xf>
    <xf numFmtId="0" fontId="0" fillId="0" borderId="11" xfId="0" applyBorder="1" applyAlignment="1" applyProtection="1">
      <alignment/>
      <protection locked="0"/>
    </xf>
    <xf numFmtId="0" fontId="0" fillId="0" borderId="35" xfId="0" applyBorder="1" applyAlignment="1" applyProtection="1">
      <alignment/>
      <protection locked="0"/>
    </xf>
    <xf numFmtId="0" fontId="9" fillId="38" borderId="26" xfId="0" applyFont="1" applyFill="1" applyBorder="1" applyAlignment="1">
      <alignment horizontal="right" vertical="center" indent="2"/>
    </xf>
    <xf numFmtId="0" fontId="9" fillId="38" borderId="27" xfId="0" applyFont="1" applyFill="1" applyBorder="1" applyAlignment="1">
      <alignment horizontal="right" vertical="center" indent="2"/>
    </xf>
    <xf numFmtId="0" fontId="0" fillId="38" borderId="27" xfId="0" applyFill="1" applyBorder="1" applyAlignment="1">
      <alignment horizontal="right" vertical="center" indent="2"/>
    </xf>
    <xf numFmtId="0" fontId="0" fillId="38" borderId="28" xfId="0" applyFill="1" applyBorder="1" applyAlignment="1">
      <alignment horizontal="right" vertical="center" indent="2"/>
    </xf>
    <xf numFmtId="0" fontId="26" fillId="0" borderId="19" xfId="0" applyFont="1" applyBorder="1" applyAlignment="1" applyProtection="1">
      <alignment horizontal="center"/>
      <protection hidden="1"/>
    </xf>
    <xf numFmtId="0" fontId="0" fillId="0" borderId="52" xfId="0" applyFont="1" applyBorder="1" applyAlignment="1" applyProtection="1">
      <alignment horizontal="center"/>
      <protection locked="0"/>
    </xf>
    <xf numFmtId="0" fontId="0" fillId="0" borderId="36" xfId="0" applyBorder="1" applyAlignment="1" applyProtection="1">
      <alignment horizontal="center"/>
      <protection locked="0"/>
    </xf>
    <xf numFmtId="0" fontId="7" fillId="0" borderId="63" xfId="0" applyFont="1" applyBorder="1" applyAlignment="1">
      <alignment horizontal="center"/>
    </xf>
    <xf numFmtId="0" fontId="7" fillId="0" borderId="62" xfId="0" applyFont="1" applyBorder="1" applyAlignment="1">
      <alignment horizontal="center"/>
    </xf>
    <xf numFmtId="0" fontId="7" fillId="0" borderId="86"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0" fillId="0" borderId="13" xfId="0" applyFont="1" applyBorder="1" applyAlignment="1" applyProtection="1">
      <alignment/>
      <protection locked="0"/>
    </xf>
    <xf numFmtId="0" fontId="0" fillId="0" borderId="19" xfId="0" applyBorder="1" applyAlignment="1" applyProtection="1">
      <alignment/>
      <protection locked="0"/>
    </xf>
    <xf numFmtId="0" fontId="0" fillId="0" borderId="14" xfId="0" applyBorder="1" applyAlignment="1" applyProtection="1">
      <alignment/>
      <protection locked="0"/>
    </xf>
    <xf numFmtId="0" fontId="3" fillId="33" borderId="39" xfId="0" applyFont="1" applyFill="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27" fillId="0" borderId="12" xfId="0" applyFont="1" applyBorder="1" applyAlignment="1">
      <alignment horizontal="left" vertical="center"/>
    </xf>
    <xf numFmtId="0" fontId="0" fillId="0" borderId="12" xfId="0" applyBorder="1" applyAlignment="1">
      <alignment horizontal="left" vertical="center"/>
    </xf>
    <xf numFmtId="0" fontId="3" fillId="33" borderId="20" xfId="0" applyFont="1" applyFill="1" applyBorder="1" applyAlignment="1">
      <alignment horizontal="center" vertical="top" shrinkToFit="1"/>
    </xf>
    <xf numFmtId="0" fontId="3" fillId="33" borderId="12" xfId="0" applyFont="1" applyFill="1" applyBorder="1" applyAlignment="1">
      <alignment horizontal="center" vertical="top" shrinkToFit="1"/>
    </xf>
    <xf numFmtId="0" fontId="3" fillId="33" borderId="15" xfId="0" applyFont="1" applyFill="1" applyBorder="1" applyAlignment="1">
      <alignment horizontal="center" vertical="top" shrinkToFit="1"/>
    </xf>
    <xf numFmtId="0" fontId="0" fillId="0" borderId="63" xfId="0" applyFont="1" applyBorder="1" applyAlignment="1" applyProtection="1">
      <alignment horizontal="center"/>
      <protection locked="0"/>
    </xf>
    <xf numFmtId="0" fontId="0" fillId="0" borderId="86" xfId="0" applyBorder="1" applyAlignment="1" applyProtection="1">
      <alignment horizontal="center"/>
      <protection locked="0"/>
    </xf>
    <xf numFmtId="0" fontId="3" fillId="33" borderId="30" xfId="0" applyFont="1" applyFill="1" applyBorder="1" applyAlignment="1">
      <alignment horizontal="center"/>
    </xf>
    <xf numFmtId="0" fontId="3" fillId="33" borderId="0" xfId="0" applyFont="1" applyFill="1" applyBorder="1" applyAlignment="1">
      <alignment horizontal="center"/>
    </xf>
    <xf numFmtId="0" fontId="3" fillId="33" borderId="31" xfId="0" applyFont="1" applyFill="1" applyBorder="1" applyAlignment="1">
      <alignment horizontal="center"/>
    </xf>
    <xf numFmtId="0" fontId="0" fillId="0" borderId="53" xfId="0" applyFont="1" applyBorder="1" applyAlignment="1" applyProtection="1">
      <alignment horizontal="center"/>
      <protection hidden="1"/>
    </xf>
    <xf numFmtId="0" fontId="0" fillId="0" borderId="35" xfId="0" applyBorder="1" applyAlignment="1" applyProtection="1">
      <alignment horizontal="center"/>
      <protection hidden="1"/>
    </xf>
    <xf numFmtId="0" fontId="0" fillId="0" borderId="53" xfId="0" applyFont="1" applyBorder="1" applyAlignment="1" applyProtection="1">
      <alignment horizontal="left"/>
      <protection hidden="1"/>
    </xf>
    <xf numFmtId="0" fontId="0" fillId="0" borderId="11" xfId="0" applyBorder="1" applyAlignment="1" applyProtection="1">
      <alignment horizontal="left"/>
      <protection hidden="1"/>
    </xf>
    <xf numFmtId="0" fontId="0" fillId="0" borderId="35" xfId="0" applyBorder="1" applyAlignment="1" applyProtection="1">
      <alignment horizontal="left"/>
      <protection hidden="1"/>
    </xf>
    <xf numFmtId="0" fontId="0" fillId="0" borderId="30" xfId="0" applyFont="1" applyBorder="1" applyAlignment="1" applyProtection="1">
      <alignment horizontal="left"/>
      <protection hidden="1"/>
    </xf>
    <xf numFmtId="0" fontId="0" fillId="0" borderId="0" xfId="0" applyBorder="1" applyAlignment="1" applyProtection="1">
      <alignment horizontal="left"/>
      <protection hidden="1"/>
    </xf>
    <xf numFmtId="0" fontId="0" fillId="0" borderId="31" xfId="0" applyBorder="1" applyAlignment="1" applyProtection="1">
      <alignment horizontal="left"/>
      <protection hidden="1"/>
    </xf>
    <xf numFmtId="0" fontId="0" fillId="0" borderId="52"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52" xfId="0" applyFont="1" applyBorder="1" applyAlignment="1" applyProtection="1">
      <alignment horizontal="left"/>
      <protection hidden="1"/>
    </xf>
    <xf numFmtId="0" fontId="0" fillId="0" borderId="18" xfId="0" applyBorder="1" applyAlignment="1" applyProtection="1">
      <alignment horizontal="left"/>
      <protection hidden="1"/>
    </xf>
    <xf numFmtId="0" fontId="0" fillId="0" borderId="36" xfId="0" applyBorder="1" applyAlignment="1" applyProtection="1">
      <alignment horizontal="left"/>
      <protection hidden="1"/>
    </xf>
    <xf numFmtId="0" fontId="46" fillId="0" borderId="52" xfId="0" applyFont="1" applyBorder="1" applyAlignment="1" applyProtection="1">
      <alignment horizontal="left"/>
      <protection hidden="1"/>
    </xf>
    <xf numFmtId="0" fontId="0" fillId="0" borderId="63" xfId="0" applyFont="1" applyBorder="1" applyAlignment="1" applyProtection="1">
      <alignment horizontal="center"/>
      <protection hidden="1"/>
    </xf>
    <xf numFmtId="0" fontId="0" fillId="0" borderId="86" xfId="0" applyBorder="1" applyAlignment="1" applyProtection="1">
      <alignment horizontal="center"/>
      <protection hidden="1"/>
    </xf>
    <xf numFmtId="0" fontId="0" fillId="0" borderId="13" xfId="0" applyFont="1" applyBorder="1" applyAlignment="1" applyProtection="1">
      <alignment horizontal="left"/>
      <protection hidden="1"/>
    </xf>
    <xf numFmtId="0" fontId="0" fillId="0" borderId="19" xfId="0" applyBorder="1" applyAlignment="1" applyProtection="1">
      <alignment horizontal="left"/>
      <protection hidden="1"/>
    </xf>
    <xf numFmtId="0" fontId="0" fillId="0" borderId="14" xfId="0" applyBorder="1" applyAlignment="1" applyProtection="1">
      <alignment horizontal="left"/>
      <protection hidden="1"/>
    </xf>
    <xf numFmtId="0" fontId="29" fillId="0" borderId="52"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jpeg" /><Relationship Id="rId6" Type="http://schemas.openxmlformats.org/officeDocument/2006/relationships/image" Target="../media/image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9.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70</xdr:row>
      <xdr:rowOff>47625</xdr:rowOff>
    </xdr:from>
    <xdr:to>
      <xdr:col>1</xdr:col>
      <xdr:colOff>104775</xdr:colOff>
      <xdr:row>72</xdr:row>
      <xdr:rowOff>9525</xdr:rowOff>
    </xdr:to>
    <xdr:pic>
      <xdr:nvPicPr>
        <xdr:cNvPr id="1" name="Picture 10"/>
        <xdr:cNvPicPr preferRelativeResize="1">
          <a:picLocks noChangeAspect="1"/>
        </xdr:cNvPicPr>
      </xdr:nvPicPr>
      <xdr:blipFill>
        <a:blip r:embed="rId1"/>
        <a:stretch>
          <a:fillRect/>
        </a:stretch>
      </xdr:blipFill>
      <xdr:spPr>
        <a:xfrm>
          <a:off x="38100" y="11544300"/>
          <a:ext cx="200025" cy="180975"/>
        </a:xfrm>
        <a:prstGeom prst="rect">
          <a:avLst/>
        </a:prstGeom>
        <a:noFill/>
        <a:ln w="9525" cmpd="sng">
          <a:noFill/>
        </a:ln>
      </xdr:spPr>
    </xdr:pic>
    <xdr:clientData/>
  </xdr:twoCellAnchor>
  <xdr:twoCellAnchor>
    <xdr:from>
      <xdr:col>32</xdr:col>
      <xdr:colOff>257175</xdr:colOff>
      <xdr:row>13</xdr:row>
      <xdr:rowOff>38100</xdr:rowOff>
    </xdr:from>
    <xdr:to>
      <xdr:col>35</xdr:col>
      <xdr:colOff>123825</xdr:colOff>
      <xdr:row>14</xdr:row>
      <xdr:rowOff>0</xdr:rowOff>
    </xdr:to>
    <xdr:sp>
      <xdr:nvSpPr>
        <xdr:cNvPr id="2" name="Text 27"/>
        <xdr:cNvSpPr txBox="1">
          <a:spLocks noChangeArrowheads="1"/>
        </xdr:cNvSpPr>
      </xdr:nvSpPr>
      <xdr:spPr>
        <a:xfrm>
          <a:off x="6772275" y="2247900"/>
          <a:ext cx="18669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your 4 digit Chapter number here! </a:t>
          </a:r>
        </a:p>
      </xdr:txBody>
    </xdr:sp>
    <xdr:clientData/>
  </xdr:twoCellAnchor>
  <xdr:twoCellAnchor>
    <xdr:from>
      <xdr:col>32</xdr:col>
      <xdr:colOff>257175</xdr:colOff>
      <xdr:row>11</xdr:row>
      <xdr:rowOff>76200</xdr:rowOff>
    </xdr:from>
    <xdr:to>
      <xdr:col>36</xdr:col>
      <xdr:colOff>85725</xdr:colOff>
      <xdr:row>12</xdr:row>
      <xdr:rowOff>180975</xdr:rowOff>
    </xdr:to>
    <xdr:sp>
      <xdr:nvSpPr>
        <xdr:cNvPr id="3" name="Text 28"/>
        <xdr:cNvSpPr txBox="1">
          <a:spLocks noChangeArrowheads="1"/>
        </xdr:cNvSpPr>
      </xdr:nvSpPr>
      <xdr:spPr>
        <a:xfrm>
          <a:off x="6772275" y="1857375"/>
          <a:ext cx="2438400"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 two letter state abbreviation and click on it.</a:t>
          </a:r>
        </a:p>
      </xdr:txBody>
    </xdr:sp>
    <xdr:clientData/>
  </xdr:twoCellAnchor>
  <xdr:twoCellAnchor>
    <xdr:from>
      <xdr:col>32</xdr:col>
      <xdr:colOff>238125</xdr:colOff>
      <xdr:row>14</xdr:row>
      <xdr:rowOff>47625</xdr:rowOff>
    </xdr:from>
    <xdr:to>
      <xdr:col>36</xdr:col>
      <xdr:colOff>581025</xdr:colOff>
      <xdr:row>15</xdr:row>
      <xdr:rowOff>0</xdr:rowOff>
    </xdr:to>
    <xdr:sp>
      <xdr:nvSpPr>
        <xdr:cNvPr id="4" name="Text 29"/>
        <xdr:cNvSpPr txBox="1">
          <a:spLocks noChangeArrowheads="1"/>
        </xdr:cNvSpPr>
      </xdr:nvSpPr>
      <xdr:spPr>
        <a:xfrm>
          <a:off x="6753225" y="2457450"/>
          <a:ext cx="295275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0</xdr:col>
      <xdr:colOff>114300</xdr:colOff>
      <xdr:row>1</xdr:row>
      <xdr:rowOff>38100</xdr:rowOff>
    </xdr:from>
    <xdr:to>
      <xdr:col>16</xdr:col>
      <xdr:colOff>447675</xdr:colOff>
      <xdr:row>10</xdr:row>
      <xdr:rowOff>104775</xdr:rowOff>
    </xdr:to>
    <xdr:sp>
      <xdr:nvSpPr>
        <xdr:cNvPr id="5" name="Text 36"/>
        <xdr:cNvSpPr txBox="1">
          <a:spLocks noChangeArrowheads="1"/>
        </xdr:cNvSpPr>
      </xdr:nvSpPr>
      <xdr:spPr>
        <a:xfrm>
          <a:off x="114300" y="200025"/>
          <a:ext cx="64008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ABSOLUTELY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On Page 8a &amp; 8b YOU MUST PLACE AN X IN THE CELL ABOVE YOUR LAST YEAR OF RECORDS    
</a:t>
          </a:r>
          <a:r>
            <a:rPr lang="en-US" cap="none" sz="1000" b="1" i="0" u="none" baseline="0">
              <a:solidFill>
                <a:srgbClr val="000000"/>
              </a:solidFill>
              <a:latin typeface="Arial"/>
              <a:ea typeface="Arial"/>
              <a:cs typeface="Arial"/>
            </a:rPr>
            <a:t>       FOR EQUATIONS THROUGHOUT THE APPLICATION TO WORK CORRECTLY!</a:t>
          </a:r>
        </a:p>
      </xdr:txBody>
    </xdr:sp>
    <xdr:clientData/>
  </xdr:twoCellAnchor>
  <xdr:twoCellAnchor>
    <xdr:from>
      <xdr:col>32</xdr:col>
      <xdr:colOff>114300</xdr:colOff>
      <xdr:row>6</xdr:row>
      <xdr:rowOff>9525</xdr:rowOff>
    </xdr:from>
    <xdr:to>
      <xdr:col>36</xdr:col>
      <xdr:colOff>438150</xdr:colOff>
      <xdr:row>10</xdr:row>
      <xdr:rowOff>38100</xdr:rowOff>
    </xdr:to>
    <xdr:sp>
      <xdr:nvSpPr>
        <xdr:cNvPr id="6" name="Text 37"/>
        <xdr:cNvSpPr txBox="1">
          <a:spLocks noChangeArrowheads="1"/>
        </xdr:cNvSpPr>
      </xdr:nvSpPr>
      <xdr:spPr>
        <a:xfrm>
          <a:off x="6629400" y="981075"/>
          <a:ext cx="2933700" cy="676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correct information and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32</xdr:col>
      <xdr:colOff>304800</xdr:colOff>
      <xdr:row>35</xdr:row>
      <xdr:rowOff>9525</xdr:rowOff>
    </xdr:from>
    <xdr:to>
      <xdr:col>41</xdr:col>
      <xdr:colOff>266700</xdr:colOff>
      <xdr:row>57</xdr:row>
      <xdr:rowOff>142875</xdr:rowOff>
    </xdr:to>
    <xdr:sp>
      <xdr:nvSpPr>
        <xdr:cNvPr id="7" name="Text 3"/>
        <xdr:cNvSpPr txBox="1">
          <a:spLocks noChangeArrowheads="1"/>
        </xdr:cNvSpPr>
      </xdr:nvSpPr>
      <xdr:spPr>
        <a:xfrm>
          <a:off x="6819900" y="6410325"/>
          <a:ext cx="5619750" cy="3276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Statement of Candidate and Parent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requirement is to have a parent or guardian review the application and certify that the records are true, complete and accurate.  Each candidate should then make a permanent file copy for their records and submit the original copy to the Chapter President and FFA Advisor for their signatures.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certify that the records are true, complete and accurate, all completed applications must be reviewed and signed by the chapter president, FFA advisor and superintendent or principal. After signatures, the application should be duplicated so that the chapter has a permanent record of each application that has been submitted to the state FFA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XIII. Candidate's Scholastic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Article VI, Section E, Item 6, states that American Degree candidates must “have a record of outstanding leadership abilities and community involvement and have achieved a high school scholastic record of “C” or better as certified by an administrator or counselor.”
</a:t>
          </a:r>
          <a:r>
            <a:rPr lang="en-US" cap="none" sz="1000" b="0" i="0" u="none" baseline="0">
              <a:solidFill>
                <a:srgbClr val="000000"/>
              </a:solidFill>
              <a:latin typeface="Arial"/>
              <a:ea typeface="Arial"/>
              <a:cs typeface="Arial"/>
            </a:rPr>
            <a:t>Special Tip:
</a:t>
          </a:r>
          <a:r>
            <a:rPr lang="en-US" cap="none" sz="1000" b="0" i="0" u="none" baseline="0">
              <a:solidFill>
                <a:srgbClr val="000000"/>
              </a:solidFill>
              <a:latin typeface="Arial"/>
              <a:ea typeface="Arial"/>
              <a:cs typeface="Arial"/>
            </a:rPr>
            <a:t>On completing the final copy of the application be sure that either an administrator or counselor certifies it before forwarding in on to the state FFA office.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12</xdr:col>
      <xdr:colOff>9525</xdr:colOff>
      <xdr:row>15</xdr:row>
      <xdr:rowOff>47625</xdr:rowOff>
    </xdr:from>
    <xdr:to>
      <xdr:col>13</xdr:col>
      <xdr:colOff>114300</xdr:colOff>
      <xdr:row>17</xdr:row>
      <xdr:rowOff>133350</xdr:rowOff>
    </xdr:to>
    <xdr:pic>
      <xdr:nvPicPr>
        <xdr:cNvPr id="8" name="Picture 49" descr="Pioneer"/>
        <xdr:cNvPicPr preferRelativeResize="1">
          <a:picLocks noChangeAspect="1"/>
        </xdr:cNvPicPr>
      </xdr:nvPicPr>
      <xdr:blipFill>
        <a:blip r:embed="rId2"/>
        <a:stretch>
          <a:fillRect/>
        </a:stretch>
      </xdr:blipFill>
      <xdr:spPr>
        <a:xfrm>
          <a:off x="3714750" y="2657475"/>
          <a:ext cx="533400" cy="419100"/>
        </a:xfrm>
        <a:prstGeom prst="rect">
          <a:avLst/>
        </a:prstGeom>
        <a:noFill/>
        <a:ln w="9525" cmpd="sng">
          <a:noFill/>
        </a:ln>
      </xdr:spPr>
    </xdr:pic>
    <xdr:clientData/>
  </xdr:twoCellAnchor>
  <xdr:twoCellAnchor editAs="oneCell">
    <xdr:from>
      <xdr:col>9</xdr:col>
      <xdr:colOff>228600</xdr:colOff>
      <xdr:row>16</xdr:row>
      <xdr:rowOff>85725</xdr:rowOff>
    </xdr:from>
    <xdr:to>
      <xdr:col>11</xdr:col>
      <xdr:colOff>428625</xdr:colOff>
      <xdr:row>17</xdr:row>
      <xdr:rowOff>142875</xdr:rowOff>
    </xdr:to>
    <xdr:pic>
      <xdr:nvPicPr>
        <xdr:cNvPr id="9" name="Picture 51" descr="Case IH 2"/>
        <xdr:cNvPicPr preferRelativeResize="1">
          <a:picLocks noChangeAspect="1"/>
        </xdr:cNvPicPr>
      </xdr:nvPicPr>
      <xdr:blipFill>
        <a:blip r:embed="rId3"/>
        <a:stretch>
          <a:fillRect/>
        </a:stretch>
      </xdr:blipFill>
      <xdr:spPr>
        <a:xfrm>
          <a:off x="2828925" y="2857500"/>
          <a:ext cx="809625" cy="228600"/>
        </a:xfrm>
        <a:prstGeom prst="rect">
          <a:avLst/>
        </a:prstGeom>
        <a:noFill/>
        <a:ln w="9525" cmpd="sng">
          <a:noFill/>
        </a:ln>
      </xdr:spPr>
    </xdr:pic>
    <xdr:clientData/>
  </xdr:twoCellAnchor>
  <xdr:twoCellAnchor editAs="oneCell">
    <xdr:from>
      <xdr:col>13</xdr:col>
      <xdr:colOff>200025</xdr:colOff>
      <xdr:row>15</xdr:row>
      <xdr:rowOff>28575</xdr:rowOff>
    </xdr:from>
    <xdr:to>
      <xdr:col>13</xdr:col>
      <xdr:colOff>685800</xdr:colOff>
      <xdr:row>17</xdr:row>
      <xdr:rowOff>114300</xdr:rowOff>
    </xdr:to>
    <xdr:pic>
      <xdr:nvPicPr>
        <xdr:cNvPr id="10" name="Picture 52" descr="Farm Credit color 1"/>
        <xdr:cNvPicPr preferRelativeResize="1">
          <a:picLocks noChangeAspect="1"/>
        </xdr:cNvPicPr>
      </xdr:nvPicPr>
      <xdr:blipFill>
        <a:blip r:embed="rId4"/>
        <a:stretch>
          <a:fillRect/>
        </a:stretch>
      </xdr:blipFill>
      <xdr:spPr>
        <a:xfrm>
          <a:off x="4333875" y="2638425"/>
          <a:ext cx="485775" cy="419100"/>
        </a:xfrm>
        <a:prstGeom prst="rect">
          <a:avLst/>
        </a:prstGeom>
        <a:noFill/>
        <a:ln w="9525" cmpd="sng">
          <a:noFill/>
        </a:ln>
      </xdr:spPr>
    </xdr:pic>
    <xdr:clientData/>
  </xdr:twoCellAnchor>
  <xdr:twoCellAnchor>
    <xdr:from>
      <xdr:col>9</xdr:col>
      <xdr:colOff>447675</xdr:colOff>
      <xdr:row>18</xdr:row>
      <xdr:rowOff>9525</xdr:rowOff>
    </xdr:from>
    <xdr:to>
      <xdr:col>13</xdr:col>
      <xdr:colOff>733425</xdr:colOff>
      <xdr:row>19</xdr:row>
      <xdr:rowOff>0</xdr:rowOff>
    </xdr:to>
    <xdr:pic>
      <xdr:nvPicPr>
        <xdr:cNvPr id="11" name="Picture 53" descr="ffa foundation logo 2004"/>
        <xdr:cNvPicPr preferRelativeResize="1">
          <a:picLocks noChangeAspect="1"/>
        </xdr:cNvPicPr>
      </xdr:nvPicPr>
      <xdr:blipFill>
        <a:blip r:embed="rId5"/>
        <a:stretch>
          <a:fillRect/>
        </a:stretch>
      </xdr:blipFill>
      <xdr:spPr>
        <a:xfrm>
          <a:off x="3048000" y="3124200"/>
          <a:ext cx="1819275" cy="161925"/>
        </a:xfrm>
        <a:prstGeom prst="rect">
          <a:avLst/>
        </a:prstGeom>
        <a:noFill/>
        <a:ln w="9525" cmpd="sng">
          <a:noFill/>
        </a:ln>
      </xdr:spPr>
    </xdr:pic>
    <xdr:clientData/>
  </xdr:twoCellAnchor>
  <xdr:twoCellAnchor editAs="oneCell">
    <xdr:from>
      <xdr:col>1</xdr:col>
      <xdr:colOff>304800</xdr:colOff>
      <xdr:row>13</xdr:row>
      <xdr:rowOff>104775</xdr:rowOff>
    </xdr:from>
    <xdr:to>
      <xdr:col>4</xdr:col>
      <xdr:colOff>38100</xdr:colOff>
      <xdr:row>19</xdr:row>
      <xdr:rowOff>38100</xdr:rowOff>
    </xdr:to>
    <xdr:pic>
      <xdr:nvPicPr>
        <xdr:cNvPr id="12" name="Picture 54" descr="Color FFA Emblem Med Quality - Size"/>
        <xdr:cNvPicPr preferRelativeResize="1">
          <a:picLocks noChangeAspect="1"/>
        </xdr:cNvPicPr>
      </xdr:nvPicPr>
      <xdr:blipFill>
        <a:blip r:embed="rId6"/>
        <a:stretch>
          <a:fillRect/>
        </a:stretch>
      </xdr:blipFill>
      <xdr:spPr>
        <a:xfrm>
          <a:off x="438150" y="2314575"/>
          <a:ext cx="771525"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58</xdr:row>
      <xdr:rowOff>0</xdr:rowOff>
    </xdr:from>
    <xdr:to>
      <xdr:col>1</xdr:col>
      <xdr:colOff>85725</xdr:colOff>
      <xdr:row>59</xdr:row>
      <xdr:rowOff>9525</xdr:rowOff>
    </xdr:to>
    <xdr:pic>
      <xdr:nvPicPr>
        <xdr:cNvPr id="1" name="Picture 3"/>
        <xdr:cNvPicPr preferRelativeResize="1">
          <a:picLocks noChangeAspect="1"/>
        </xdr:cNvPicPr>
      </xdr:nvPicPr>
      <xdr:blipFill>
        <a:blip r:embed="rId1"/>
        <a:stretch>
          <a:fillRect/>
        </a:stretch>
      </xdr:blipFill>
      <xdr:spPr>
        <a:xfrm>
          <a:off x="66675" y="9810750"/>
          <a:ext cx="180975" cy="180975"/>
        </a:xfrm>
        <a:prstGeom prst="rect">
          <a:avLst/>
        </a:prstGeom>
        <a:noFill/>
        <a:ln w="9525" cmpd="sng">
          <a:noFill/>
        </a:ln>
      </xdr:spPr>
    </xdr:pic>
    <xdr:clientData/>
  </xdr:twoCellAnchor>
  <xdr:twoCellAnchor>
    <xdr:from>
      <xdr:col>11</xdr:col>
      <xdr:colOff>352425</xdr:colOff>
      <xdr:row>6</xdr:row>
      <xdr:rowOff>85725</xdr:rowOff>
    </xdr:from>
    <xdr:to>
      <xdr:col>17</xdr:col>
      <xdr:colOff>533400</xdr:colOff>
      <xdr:row>19</xdr:row>
      <xdr:rowOff>85725</xdr:rowOff>
    </xdr:to>
    <xdr:sp>
      <xdr:nvSpPr>
        <xdr:cNvPr id="2" name="Text 3"/>
        <xdr:cNvSpPr txBox="1">
          <a:spLocks noChangeArrowheads="1"/>
        </xdr:cNvSpPr>
      </xdr:nvSpPr>
      <xdr:spPr>
        <a:xfrm>
          <a:off x="6829425" y="1162050"/>
          <a:ext cx="3743325" cy="2190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feeder cattle, feeder pigs, broilers, turkeys, rabbits,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been raised which are on-hand as of December 31 of the year for which application is being submitted.
</a:t>
          </a:r>
        </a:p>
      </xdr:txBody>
    </xdr:sp>
    <xdr:clientData/>
  </xdr:twoCellAnchor>
  <xdr:twoCellAnchor>
    <xdr:from>
      <xdr:col>11</xdr:col>
      <xdr:colOff>409575</xdr:colOff>
      <xdr:row>24</xdr:row>
      <xdr:rowOff>95250</xdr:rowOff>
    </xdr:from>
    <xdr:to>
      <xdr:col>17</xdr:col>
      <xdr:colOff>581025</xdr:colOff>
      <xdr:row>38</xdr:row>
      <xdr:rowOff>76200</xdr:rowOff>
    </xdr:to>
    <xdr:sp>
      <xdr:nvSpPr>
        <xdr:cNvPr id="3" name="Text 4"/>
        <xdr:cNvSpPr txBox="1">
          <a:spLocks noChangeArrowheads="1"/>
        </xdr:cNvSpPr>
      </xdr:nvSpPr>
      <xdr:spPr>
        <a:xfrm>
          <a:off x="6886575" y="4200525"/>
          <a:ext cx="3733800" cy="2333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dairy cows, bulls, calves, swine, small animals such as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non-depreciable draft, pleasure or breeding livestock and/or poultry inventory owned by the candidate that are on-hand as of December 31 of the year for which application is being submitted.
</a:t>
          </a:r>
        </a:p>
      </xdr:txBody>
    </xdr:sp>
    <xdr:clientData/>
  </xdr:twoCellAnchor>
  <xdr:twoCellAnchor>
    <xdr:from>
      <xdr:col>11</xdr:col>
      <xdr:colOff>409575</xdr:colOff>
      <xdr:row>41</xdr:row>
      <xdr:rowOff>85725</xdr:rowOff>
    </xdr:from>
    <xdr:to>
      <xdr:col>20</xdr:col>
      <xdr:colOff>295275</xdr:colOff>
      <xdr:row>60</xdr:row>
      <xdr:rowOff>47625</xdr:rowOff>
    </xdr:to>
    <xdr:sp>
      <xdr:nvSpPr>
        <xdr:cNvPr id="4" name="Text 5"/>
        <xdr:cNvSpPr txBox="1">
          <a:spLocks noChangeArrowheads="1"/>
        </xdr:cNvSpPr>
      </xdr:nvSpPr>
      <xdr:spPr>
        <a:xfrm>
          <a:off x="6886575" y="7029450"/>
          <a:ext cx="5219700" cy="31623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beef cattle, breeding swine,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current value of items which are on-hand as of December 31 of the year for which application is being submitted.  Subtract column B from column A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depreciable draft, pleasure or breeding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0</xdr:row>
      <xdr:rowOff>38100</xdr:rowOff>
    </xdr:from>
    <xdr:to>
      <xdr:col>8</xdr:col>
      <xdr:colOff>714375</xdr:colOff>
      <xdr:row>3</xdr:row>
      <xdr:rowOff>142875</xdr:rowOff>
    </xdr:to>
    <xdr:sp>
      <xdr:nvSpPr>
        <xdr:cNvPr id="5" name="Text 6"/>
        <xdr:cNvSpPr txBox="1">
          <a:spLocks noChangeArrowheads="1"/>
        </xdr:cNvSpPr>
      </xdr:nvSpPr>
      <xdr:spPr>
        <a:xfrm>
          <a:off x="219075" y="38100"/>
          <a:ext cx="3990975" cy="6762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NOT put negative numbers in any cell.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55</xdr:row>
      <xdr:rowOff>9525</xdr:rowOff>
    </xdr:from>
    <xdr:to>
      <xdr:col>1</xdr:col>
      <xdr:colOff>85725</xdr:colOff>
      <xdr:row>56</xdr:row>
      <xdr:rowOff>9525</xdr:rowOff>
    </xdr:to>
    <xdr:pic>
      <xdr:nvPicPr>
        <xdr:cNvPr id="1" name="Picture 3"/>
        <xdr:cNvPicPr preferRelativeResize="1">
          <a:picLocks noChangeAspect="1"/>
        </xdr:cNvPicPr>
      </xdr:nvPicPr>
      <xdr:blipFill>
        <a:blip r:embed="rId1"/>
        <a:stretch>
          <a:fillRect/>
        </a:stretch>
      </xdr:blipFill>
      <xdr:spPr>
        <a:xfrm>
          <a:off x="66675" y="9658350"/>
          <a:ext cx="180975" cy="180975"/>
        </a:xfrm>
        <a:prstGeom prst="rect">
          <a:avLst/>
        </a:prstGeom>
        <a:noFill/>
        <a:ln w="9525" cmpd="sng">
          <a:noFill/>
        </a:ln>
      </xdr:spPr>
    </xdr:pic>
    <xdr:clientData/>
  </xdr:twoCellAnchor>
  <xdr:twoCellAnchor>
    <xdr:from>
      <xdr:col>11</xdr:col>
      <xdr:colOff>314325</xdr:colOff>
      <xdr:row>5</xdr:row>
      <xdr:rowOff>47625</xdr:rowOff>
    </xdr:from>
    <xdr:to>
      <xdr:col>22</xdr:col>
      <xdr:colOff>590550</xdr:colOff>
      <xdr:row>20</xdr:row>
      <xdr:rowOff>0</xdr:rowOff>
    </xdr:to>
    <xdr:sp>
      <xdr:nvSpPr>
        <xdr:cNvPr id="2" name="Text 2"/>
        <xdr:cNvSpPr txBox="1">
          <a:spLocks noChangeArrowheads="1"/>
        </xdr:cNvSpPr>
      </xdr:nvSpPr>
      <xdr:spPr>
        <a:xfrm>
          <a:off x="6791325" y="923925"/>
          <a:ext cx="6791325" cy="26574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or name of the specific piece of equipment or machinery being inventoried. </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You should only list that portion of the value of an auto or truck that the IRS will allow as a legal business expense as a part of the investment in machinery and equipment.  The remaining value or personal share should be entered on as “non-productively invested/personal non-current assets” on the candidate's financial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machinery and equipment you owned, and had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machinery, equipment and fixtures owned by the candidate which are on-hand as of December 31 of the year for which application is being submitted.
</a:t>
          </a:r>
        </a:p>
      </xdr:txBody>
    </xdr:sp>
    <xdr:clientData/>
  </xdr:twoCellAnchor>
  <xdr:twoCellAnchor>
    <xdr:from>
      <xdr:col>11</xdr:col>
      <xdr:colOff>342900</xdr:colOff>
      <xdr:row>22</xdr:row>
      <xdr:rowOff>85725</xdr:rowOff>
    </xdr:from>
    <xdr:to>
      <xdr:col>22</xdr:col>
      <xdr:colOff>590550</xdr:colOff>
      <xdr:row>35</xdr:row>
      <xdr:rowOff>104775</xdr:rowOff>
    </xdr:to>
    <xdr:sp>
      <xdr:nvSpPr>
        <xdr:cNvPr id="3" name="Text 3"/>
        <xdr:cNvSpPr txBox="1">
          <a:spLocks noChangeArrowheads="1"/>
        </xdr:cNvSpPr>
      </xdr:nvSpPr>
      <xdr:spPr>
        <a:xfrm>
          <a:off x="6819900" y="3990975"/>
          <a:ext cx="6762750" cy="2324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of the specific land improvement or building being inventoried.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land improvements and buildings owned by the candidate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342900</xdr:colOff>
      <xdr:row>39</xdr:row>
      <xdr:rowOff>38100</xdr:rowOff>
    </xdr:from>
    <xdr:to>
      <xdr:col>22</xdr:col>
      <xdr:colOff>590550</xdr:colOff>
      <xdr:row>51</xdr:row>
      <xdr:rowOff>76200</xdr:rowOff>
    </xdr:to>
    <xdr:sp>
      <xdr:nvSpPr>
        <xdr:cNvPr id="4" name="Text 4"/>
        <xdr:cNvSpPr txBox="1">
          <a:spLocks noChangeArrowheads="1"/>
        </xdr:cNvSpPr>
      </xdr:nvSpPr>
      <xdr:spPr>
        <a:xfrm>
          <a:off x="6819900" y="7096125"/>
          <a:ext cx="6762750" cy="1981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that identifies the items of land owned by the candidate and utilized as a part of the experience program.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number of acres of land owned by the candidate.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Land values must be kept at acquisition cost.  Increasing the value of land due to inflation will lead to an unrealistic statement of earnings.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owned by the candidate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3</xdr:col>
      <xdr:colOff>342900</xdr:colOff>
      <xdr:row>0</xdr:row>
      <xdr:rowOff>123825</xdr:rowOff>
    </xdr:from>
    <xdr:to>
      <xdr:col>9</xdr:col>
      <xdr:colOff>1038225</xdr:colOff>
      <xdr:row>3</xdr:row>
      <xdr:rowOff>76200</xdr:rowOff>
    </xdr:to>
    <xdr:sp>
      <xdr:nvSpPr>
        <xdr:cNvPr id="5" name="Text 5"/>
        <xdr:cNvSpPr txBox="1">
          <a:spLocks noChangeArrowheads="1"/>
        </xdr:cNvSpPr>
      </xdr:nvSpPr>
      <xdr:spPr>
        <a:xfrm>
          <a:off x="1571625" y="123825"/>
          <a:ext cx="3981450" cy="4381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48</xdr:row>
      <xdr:rowOff>9525</xdr:rowOff>
    </xdr:from>
    <xdr:to>
      <xdr:col>1</xdr:col>
      <xdr:colOff>85725</xdr:colOff>
      <xdr:row>49</xdr:row>
      <xdr:rowOff>9525</xdr:rowOff>
    </xdr:to>
    <xdr:pic>
      <xdr:nvPicPr>
        <xdr:cNvPr id="1" name="Picture 3"/>
        <xdr:cNvPicPr preferRelativeResize="1">
          <a:picLocks noChangeAspect="1"/>
        </xdr:cNvPicPr>
      </xdr:nvPicPr>
      <xdr:blipFill>
        <a:blip r:embed="rId1"/>
        <a:stretch>
          <a:fillRect/>
        </a:stretch>
      </xdr:blipFill>
      <xdr:spPr>
        <a:xfrm>
          <a:off x="66675" y="9858375"/>
          <a:ext cx="180975" cy="180975"/>
        </a:xfrm>
        <a:prstGeom prst="rect">
          <a:avLst/>
        </a:prstGeom>
        <a:noFill/>
        <a:ln w="9525" cmpd="sng">
          <a:noFill/>
        </a:ln>
      </xdr:spPr>
    </xdr:pic>
    <xdr:clientData/>
  </xdr:twoCellAnchor>
  <xdr:twoCellAnchor>
    <xdr:from>
      <xdr:col>2</xdr:col>
      <xdr:colOff>1133475</xdr:colOff>
      <xdr:row>0</xdr:row>
      <xdr:rowOff>19050</xdr:rowOff>
    </xdr:from>
    <xdr:to>
      <xdr:col>5</xdr:col>
      <xdr:colOff>828675</xdr:colOff>
      <xdr:row>7</xdr:row>
      <xdr:rowOff>66675</xdr:rowOff>
    </xdr:to>
    <xdr:sp>
      <xdr:nvSpPr>
        <xdr:cNvPr id="2" name="Text 12"/>
        <xdr:cNvSpPr txBox="1">
          <a:spLocks noChangeArrowheads="1"/>
        </xdr:cNvSpPr>
      </xdr:nvSpPr>
      <xdr:spPr>
        <a:xfrm>
          <a:off x="1447800" y="19050"/>
          <a:ext cx="4067175" cy="9810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a:t>
          </a:r>
          <a:r>
            <a:rPr lang="en-US" cap="none" sz="6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PLACE AN X ABOVE YOUR LAST YEAR OF RECORDS FIRST!!!!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or cut and paste cell
</a:t>
          </a:r>
          <a:r>
            <a:rPr lang="en-US" cap="none" sz="1000" b="1" i="0" u="none" baseline="0">
              <a:solidFill>
                <a:srgbClr val="000000"/>
              </a:solidFill>
              <a:latin typeface="Arial"/>
              <a:ea typeface="Arial"/>
              <a:cs typeface="Arial"/>
            </a:rPr>
            <a:t>    C. Use the Tab key to go to the next cell that will accept entries!
</a:t>
          </a:r>
          <a:r>
            <a:rPr lang="en-US" cap="none" sz="1000" b="1" i="0" u="none" baseline="0">
              <a:solidFill>
                <a:srgbClr val="000000"/>
              </a:solidFill>
              <a:latin typeface="Arial"/>
              <a:ea typeface="Arial"/>
              <a:cs typeface="Arial"/>
            </a:rPr>
            <a:t>    D. Use whole numbers.  NO DECIMALS!
</a:t>
          </a:r>
        </a:p>
      </xdr:txBody>
    </xdr:sp>
    <xdr:clientData/>
  </xdr:twoCellAnchor>
  <xdr:twoCellAnchor>
    <xdr:from>
      <xdr:col>29</xdr:col>
      <xdr:colOff>9525</xdr:colOff>
      <xdr:row>2</xdr:row>
      <xdr:rowOff>0</xdr:rowOff>
    </xdr:from>
    <xdr:to>
      <xdr:col>39</xdr:col>
      <xdr:colOff>200025</xdr:colOff>
      <xdr:row>172</xdr:row>
      <xdr:rowOff>9525</xdr:rowOff>
    </xdr:to>
    <xdr:sp>
      <xdr:nvSpPr>
        <xdr:cNvPr id="3" name="Text 13"/>
        <xdr:cNvSpPr txBox="1">
          <a:spLocks noChangeArrowheads="1"/>
        </xdr:cNvSpPr>
      </xdr:nvSpPr>
      <xdr:spPr>
        <a:xfrm>
          <a:off x="10258425" y="266700"/>
          <a:ext cx="6096000" cy="29689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Income and Expense Summary of Entrepreneurship Supervised Agriculture Experience Program of Candidate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 accounting of all income and expenses that you incurred to conduct the business or entrepreneurship during the time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(A), (B), etc. (the computer application will have the years already in the proper place, if you have completed page 3 and 4 -- the years' numbers transfer from Page 3 and 4 to Page 8 of the application).   SPECIAL NOTE RELATIVE TO THE COMPUTER APPLICATION:  IN ORDER FOR THE ELECTRONIC CHECK SHEET TO WORK PROPERLY, YOU MUST PLACE AN "X" IN THE CELL ABOVE THE  LAST YEAR OF RECORDS YOU REPORT ON THE COMPUTER APPLICATION ON THIS PAGE. For example, if you are applying for the degree in 2001 you must place an "X" in the space directly above the year "2000", which would be the last year of SAE records you are reporting in the application.
</a:t>
          </a:r>
          <a:r>
            <a:rPr lang="en-US" cap="none" sz="1000" b="0" i="0" u="none" baseline="0">
              <a:solidFill>
                <a:srgbClr val="000000"/>
              </a:solidFill>
              <a:latin typeface="Arial"/>
              <a:ea typeface="Arial"/>
              <a:cs typeface="Arial"/>
            </a:rPr>
            <a:t>This is the specific calendar year in which the entrepreneurship was conducted, such as January 1, 2000 to December 31, 2000. The first record year can either be less than, or more than a full year.  After the first year, a calendar year is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products/services sold or exchanged for inputs into the SAE.  Any income from sale of capital/non-current items is not to be included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you would normally expect to have a useful or intended "life" in your SAE for 12 months (An exception to the 12 month life would be market livestock such as steers).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The inventory of capital goods, such as animals held for dairy, draft or breeding, machinery, equipment, fixtures, land, buildings, and other capital goods, are not part of the inventory on line 1a.  They are used in calculating non-current/capital inventories in section 4.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see current/operating inventory description from above Closing Current/Operating Inventory
</a:t>
          </a:r>
          <a:r>
            <a:rPr lang="en-US" cap="none" sz="1000" b="1" i="0" u="none" baseline="0">
              <a:solidFill>
                <a:srgbClr val="000000"/>
              </a:solidFill>
              <a:latin typeface="Arial"/>
              <a:ea typeface="Arial"/>
              <a:cs typeface="Arial"/>
            </a:rPr>
            <a:t>c. Change in Current/Operating Inventory</a:t>
          </a:r>
          <a:r>
            <a:rPr lang="en-US" cap="none" sz="1000" b="0" i="0" u="none" baseline="0">
              <a:solidFill>
                <a:srgbClr val="000000"/>
              </a:solidFill>
              <a:latin typeface="Arial"/>
              <a:ea typeface="Arial"/>
              <a:cs typeface="Arial"/>
            </a:rPr>
            <a:t> (a - b)
</a:t>
          </a:r>
          <a:r>
            <a:rPr lang="en-US" cap="none" sz="1000" b="0" i="0" u="none" baseline="0">
              <a:solidFill>
                <a:srgbClr val="000000"/>
              </a:solidFill>
              <a:latin typeface="Arial"/>
              <a:ea typeface="Arial"/>
              <a:cs typeface="Arial"/>
            </a:rPr>
            <a:t>This is the amount the inventory increased or decreased during the year.  This is calculated by subtracting beginning current/operating inventory from closing current/operating inventory (a minus b)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This does not include sale of capital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Cash sales may include milk sold, live animals sold, crops sold,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and fairs and other activities.  Any earned cash income from activities related to the SAE program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fruits, vegetables, flowers, plants, eggs, poultry, fish, etc. which were produced by the SAE program, and consumed in the home.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items that were produced, but were transferred or traded out, of your SAE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You transferred bedding plants from your greenhouse business to landscape your parents’ home. You did not charge your parents for the plants.  If the plants were valued at $50, that is the amount you enter in line 1f.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You traded a market hog to your father for $110 worth of corn for your hogs. No money changed hands. You should include the value of the market hog -- $110 -- as value of production transferred or bartered in line 1f, and list the $110 worth of corn as non-cash feed expense in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Agriculture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candidate exchanges agricultural labor for a non-cash operating expenses included as part of the SAE program, the fair market value of his/her labor (equal to the non-cash expense items for which it was exchanged) should be reported on line 1g. Example: You provided labor building a corral fence for the neighbor in exchange for 300 bales of hay. The value of the hay - $600 - has been included as a non-cash feed expense (line 2c) for the beef entrepreneurship included in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Total Current/Operating Income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of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entrepreneurship.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expense is used with enterprises that buy goods, which are later resold.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purchased market animals,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one of the animal/poultry entrepreneurships.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entrepreneurships.  The fair market value for all homegrown feeds fed, that you produced in a crop entrepreneurship must also be included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Traded three bred gilts to neighbor in exchange for 225 bushels of corn valued at $600. This is an example of “barter.” The $600 should be recorded in line 2c as a "Non-cash Current/Operating Expense-Feed".  The value of the gilts should also be recorded as operating income in line 1f (above)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Received 900 bushels of corn from dad in exchange for summer labor, estimated value of $2,400. The $2,400 should be recorded in line 2c as a “Non-cash Current/Operating Expense-Feed” and also in line 1g as “Value of Ag Labor Exchanged for Non-Cash Operating Expenses.”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#3: Received as a gift, half-ton high quality alfalfa hay for goats ration from brother, estimated value of $75. The $75 should be recorded in line 2c as a “non-cash operating expense -- feed” and also in Page 11, line 22c “Income other than earnings.”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entrepreneurships other than feed for livestock/poultry entrepreneurships.  It includes the cash expended for fertilizer, seed, chemicals, fuel, lubrication, hired labor, land rent, interest on money borrowed during the year and items such as veterinary and animal health, bedding, registration fees, and all other cash miscellaneous expenses incurred with a livestock/poultry, crop or forestry entrepreneurship. 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 expense category on Page 8, line 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of expense items similar to those included as "cash operating expense-other" but was obtained through barter, exchange for labor or gifts and/or other non-cash means. Refer to examples provided under “Non-cash operating expense: feed.”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  </a:t>
          </a:r>
          <a:r>
            <a:rPr lang="en-US" cap="none" sz="1000" b="0" i="0" u="none" baseline="0">
              <a:solidFill>
                <a:srgbClr val="000000"/>
              </a:solidFill>
              <a:latin typeface="Arial"/>
              <a:ea typeface="Arial"/>
              <a:cs typeface="Arial"/>
            </a:rPr>
            <a:t>This represents the sum total of lines 2a+ 2b+ 2c+ 2d+2e.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 /OPERATING INCOME</a:t>
          </a:r>
          <a:r>
            <a:rPr lang="en-US" cap="none" sz="1000" b="0" i="0" u="none" baseline="0">
              <a:solidFill>
                <a:srgbClr val="000000"/>
              </a:solidFill>
              <a:latin typeface="Arial"/>
              <a:ea typeface="Arial"/>
              <a:cs typeface="Arial"/>
            </a:rPr>
            <a:t> (1h minus 2f)
</a:t>
          </a:r>
          <a:r>
            <a:rPr lang="en-US" cap="none" sz="1000" b="0" i="0" u="none" baseline="0">
              <a:solidFill>
                <a:srgbClr val="000000"/>
              </a:solidFill>
              <a:latin typeface="Arial"/>
              <a:ea typeface="Arial"/>
              <a:cs typeface="Arial"/>
            </a:rPr>
            <a:t>This is the difference between Total Current/Operating Income and Total Current/Operating Expenses. It is calculated by subtracting Total Current Operating Expenses line 2f, from Total Current/Operating Income line 1h.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the following:  all equipment; machinery; fixtures; dairy, draft, pleasure, and other breeding livestock; other depreciable property; and non-depreciable land should be included in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inventory is the value of all capital items, including non-depreciable land, as of December 31 of each calendar year. The ending value should be the depreciated book value of depreciable assets and the acquisition cost of land.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acquisition cost.  Increasing the value of land due to inflation will lead to an unrealistic earnings statement.
</a:t>
          </a:r>
          <a:r>
            <a:rPr lang="en-US" cap="none" sz="1000" b="1" i="0" u="none" baseline="0">
              <a:solidFill>
                <a:srgbClr val="0000FF"/>
              </a:solidFill>
              <a:latin typeface="Arial"/>
              <a:ea typeface="Arial"/>
              <a:cs typeface="Arial"/>
            </a:rPr>
            <a:t>Special Tip: </a:t>
          </a:r>
          <a:r>
            <a:rPr lang="en-US" cap="none" sz="1000" b="0" i="0" u="none" baseline="0">
              <a:solidFill>
                <a:srgbClr val="000000"/>
              </a:solidFill>
              <a:latin typeface="Arial"/>
              <a:ea typeface="Arial"/>
              <a:cs typeface="Arial"/>
            </a:rPr>
            <a:t>All machinery, buildings, fixtures and equipment values must be the remaining non-depreciated book value or acquisition cost minus depreciation.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 -- 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tractor; dairy, draft or breeding animals; loader; trailer; display case; truck; building or other similar asset is sold, not traded, the price received for the sale of the item, should be recorded here.  Only that percent of the item used in the SAE Program should be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A trailer that was used 25 percent of the time in the landscape nursery entrepreneurship and 75 percent for personal use was sold for $400. Only $100 (25 percent of $400) would be included as a capital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capital items, including non-depreciable land, as of January 1 of each calendar year. The closing value of one year should be the beginning value of the next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 (a + b minus c minus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lines 4a+4b minus line 4c minus line 4d.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 (3 + 4e)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Measures the extent to which a business generates a profit from the use of labor, management and capital. This is the money left over and available to compensate the operator(s) for their investment in capital, labor and management.  Return to Capital, Labor &amp; Management is the sum of Net Current/Operating Income, line 3 + line 4e, and Net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(5A + 5B + 5C + 5D + 5E + 5F + 5G + 5H)
</a:t>
          </a:r>
          <a:r>
            <a:rPr lang="en-US" cap="none" sz="1000" b="0" i="0" u="none" baseline="0">
              <a:solidFill>
                <a:srgbClr val="000000"/>
              </a:solidFill>
              <a:latin typeface="Arial"/>
              <a:ea typeface="Arial"/>
              <a:cs typeface="Arial"/>
            </a:rPr>
            <a:t>This represents the difference between “Total Income” and “Total Expense” from your entrepreneurship SAE.  This is the money left over and available to compensate you for your investment in capital, labor and management.   It is calculated by adding lines 5 column A through H.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54</xdr:row>
      <xdr:rowOff>9525</xdr:rowOff>
    </xdr:from>
    <xdr:to>
      <xdr:col>1</xdr:col>
      <xdr:colOff>47625</xdr:colOff>
      <xdr:row>55</xdr:row>
      <xdr:rowOff>9525</xdr:rowOff>
    </xdr:to>
    <xdr:pic>
      <xdr:nvPicPr>
        <xdr:cNvPr id="1" name="Picture 3"/>
        <xdr:cNvPicPr preferRelativeResize="1">
          <a:picLocks noChangeAspect="1"/>
        </xdr:cNvPicPr>
      </xdr:nvPicPr>
      <xdr:blipFill>
        <a:blip r:embed="rId1"/>
        <a:stretch>
          <a:fillRect/>
        </a:stretch>
      </xdr:blipFill>
      <xdr:spPr>
        <a:xfrm>
          <a:off x="85725" y="9705975"/>
          <a:ext cx="171450" cy="180975"/>
        </a:xfrm>
        <a:prstGeom prst="rect">
          <a:avLst/>
        </a:prstGeom>
        <a:noFill/>
        <a:ln w="9525" cmpd="sng">
          <a:noFill/>
        </a:ln>
      </xdr:spPr>
    </xdr:pic>
    <xdr:clientData/>
  </xdr:twoCellAnchor>
  <xdr:twoCellAnchor>
    <xdr:from>
      <xdr:col>11</xdr:col>
      <xdr:colOff>171450</xdr:colOff>
      <xdr:row>13</xdr:row>
      <xdr:rowOff>9525</xdr:rowOff>
    </xdr:from>
    <xdr:to>
      <xdr:col>15</xdr:col>
      <xdr:colOff>323850</xdr:colOff>
      <xdr:row>13</xdr:row>
      <xdr:rowOff>180975</xdr:rowOff>
    </xdr:to>
    <xdr:sp>
      <xdr:nvSpPr>
        <xdr:cNvPr id="2" name="Text 11"/>
        <xdr:cNvSpPr txBox="1">
          <a:spLocks noChangeArrowheads="1"/>
        </xdr:cNvSpPr>
      </xdr:nvSpPr>
      <xdr:spPr>
        <a:xfrm>
          <a:off x="6667500" y="2762250"/>
          <a:ext cx="2514600"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A</a:t>
          </a:r>
        </a:p>
      </xdr:txBody>
    </xdr:sp>
    <xdr:clientData/>
  </xdr:twoCellAnchor>
  <xdr:twoCellAnchor>
    <xdr:from>
      <xdr:col>11</xdr:col>
      <xdr:colOff>171450</xdr:colOff>
      <xdr:row>14</xdr:row>
      <xdr:rowOff>28575</xdr:rowOff>
    </xdr:from>
    <xdr:to>
      <xdr:col>15</xdr:col>
      <xdr:colOff>323850</xdr:colOff>
      <xdr:row>15</xdr:row>
      <xdr:rowOff>28575</xdr:rowOff>
    </xdr:to>
    <xdr:sp>
      <xdr:nvSpPr>
        <xdr:cNvPr id="3" name="Text 12"/>
        <xdr:cNvSpPr txBox="1">
          <a:spLocks noChangeArrowheads="1"/>
        </xdr:cNvSpPr>
      </xdr:nvSpPr>
      <xdr:spPr>
        <a:xfrm>
          <a:off x="6667500" y="3009900"/>
          <a:ext cx="2514600"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B</a:t>
          </a:r>
        </a:p>
      </xdr:txBody>
    </xdr:sp>
    <xdr:clientData/>
  </xdr:twoCellAnchor>
  <xdr:twoCellAnchor>
    <xdr:from>
      <xdr:col>11</xdr:col>
      <xdr:colOff>209550</xdr:colOff>
      <xdr:row>16</xdr:row>
      <xdr:rowOff>9525</xdr:rowOff>
    </xdr:from>
    <xdr:to>
      <xdr:col>15</xdr:col>
      <xdr:colOff>352425</xdr:colOff>
      <xdr:row>17</xdr:row>
      <xdr:rowOff>9525</xdr:rowOff>
    </xdr:to>
    <xdr:sp>
      <xdr:nvSpPr>
        <xdr:cNvPr id="4" name="Text 13"/>
        <xdr:cNvSpPr txBox="1">
          <a:spLocks noChangeArrowheads="1"/>
        </xdr:cNvSpPr>
      </xdr:nvSpPr>
      <xdr:spPr>
        <a:xfrm>
          <a:off x="6705600" y="3333750"/>
          <a:ext cx="250507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C</a:t>
          </a:r>
        </a:p>
      </xdr:txBody>
    </xdr:sp>
    <xdr:clientData/>
  </xdr:twoCellAnchor>
  <xdr:twoCellAnchor>
    <xdr:from>
      <xdr:col>11</xdr:col>
      <xdr:colOff>209550</xdr:colOff>
      <xdr:row>18</xdr:row>
      <xdr:rowOff>9525</xdr:rowOff>
    </xdr:from>
    <xdr:to>
      <xdr:col>15</xdr:col>
      <xdr:colOff>352425</xdr:colOff>
      <xdr:row>18</xdr:row>
      <xdr:rowOff>180975</xdr:rowOff>
    </xdr:to>
    <xdr:sp>
      <xdr:nvSpPr>
        <xdr:cNvPr id="5" name="Text 14"/>
        <xdr:cNvSpPr txBox="1">
          <a:spLocks noChangeArrowheads="1"/>
        </xdr:cNvSpPr>
      </xdr:nvSpPr>
      <xdr:spPr>
        <a:xfrm>
          <a:off x="6705600" y="3676650"/>
          <a:ext cx="250507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D</a:t>
          </a:r>
        </a:p>
      </xdr:txBody>
    </xdr:sp>
    <xdr:clientData/>
  </xdr:twoCellAnchor>
  <xdr:twoCellAnchor>
    <xdr:from>
      <xdr:col>11</xdr:col>
      <xdr:colOff>209550</xdr:colOff>
      <xdr:row>26</xdr:row>
      <xdr:rowOff>9525</xdr:rowOff>
    </xdr:from>
    <xdr:to>
      <xdr:col>15</xdr:col>
      <xdr:colOff>352425</xdr:colOff>
      <xdr:row>27</xdr:row>
      <xdr:rowOff>19050</xdr:rowOff>
    </xdr:to>
    <xdr:sp>
      <xdr:nvSpPr>
        <xdr:cNvPr id="6" name="Text 15"/>
        <xdr:cNvSpPr txBox="1">
          <a:spLocks noChangeArrowheads="1"/>
        </xdr:cNvSpPr>
      </xdr:nvSpPr>
      <xdr:spPr>
        <a:xfrm>
          <a:off x="6705600" y="5267325"/>
          <a:ext cx="250507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E</a:t>
          </a:r>
        </a:p>
      </xdr:txBody>
    </xdr:sp>
    <xdr:clientData/>
  </xdr:twoCellAnchor>
  <xdr:twoCellAnchor>
    <xdr:from>
      <xdr:col>11</xdr:col>
      <xdr:colOff>209550</xdr:colOff>
      <xdr:row>28</xdr:row>
      <xdr:rowOff>0</xdr:rowOff>
    </xdr:from>
    <xdr:to>
      <xdr:col>15</xdr:col>
      <xdr:colOff>352425</xdr:colOff>
      <xdr:row>29</xdr:row>
      <xdr:rowOff>9525</xdr:rowOff>
    </xdr:to>
    <xdr:sp>
      <xdr:nvSpPr>
        <xdr:cNvPr id="7" name="Text 16"/>
        <xdr:cNvSpPr txBox="1">
          <a:spLocks noChangeArrowheads="1"/>
        </xdr:cNvSpPr>
      </xdr:nvSpPr>
      <xdr:spPr>
        <a:xfrm>
          <a:off x="6705600" y="5562600"/>
          <a:ext cx="250507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F</a:t>
          </a:r>
        </a:p>
      </xdr:txBody>
    </xdr:sp>
    <xdr:clientData/>
  </xdr:twoCellAnchor>
  <xdr:twoCellAnchor>
    <xdr:from>
      <xdr:col>11</xdr:col>
      <xdr:colOff>209550</xdr:colOff>
      <xdr:row>30</xdr:row>
      <xdr:rowOff>28575</xdr:rowOff>
    </xdr:from>
    <xdr:to>
      <xdr:col>15</xdr:col>
      <xdr:colOff>352425</xdr:colOff>
      <xdr:row>31</xdr:row>
      <xdr:rowOff>0</xdr:rowOff>
    </xdr:to>
    <xdr:sp>
      <xdr:nvSpPr>
        <xdr:cNvPr id="8" name="Text 17"/>
        <xdr:cNvSpPr txBox="1">
          <a:spLocks noChangeArrowheads="1"/>
        </xdr:cNvSpPr>
      </xdr:nvSpPr>
      <xdr:spPr>
        <a:xfrm>
          <a:off x="6705600" y="5895975"/>
          <a:ext cx="250507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G</a:t>
          </a:r>
        </a:p>
      </xdr:txBody>
    </xdr:sp>
    <xdr:clientData/>
  </xdr:twoCellAnchor>
  <xdr:twoCellAnchor>
    <xdr:from>
      <xdr:col>11</xdr:col>
      <xdr:colOff>209550</xdr:colOff>
      <xdr:row>31</xdr:row>
      <xdr:rowOff>19050</xdr:rowOff>
    </xdr:from>
    <xdr:to>
      <xdr:col>15</xdr:col>
      <xdr:colOff>352425</xdr:colOff>
      <xdr:row>32</xdr:row>
      <xdr:rowOff>28575</xdr:rowOff>
    </xdr:to>
    <xdr:sp>
      <xdr:nvSpPr>
        <xdr:cNvPr id="9" name="Text 18"/>
        <xdr:cNvSpPr txBox="1">
          <a:spLocks noChangeArrowheads="1"/>
        </xdr:cNvSpPr>
      </xdr:nvSpPr>
      <xdr:spPr>
        <a:xfrm>
          <a:off x="6705600" y="6086475"/>
          <a:ext cx="250507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H</a:t>
          </a:r>
        </a:p>
      </xdr:txBody>
    </xdr:sp>
    <xdr:clientData/>
  </xdr:twoCellAnchor>
  <xdr:twoCellAnchor>
    <xdr:from>
      <xdr:col>11</xdr:col>
      <xdr:colOff>209550</xdr:colOff>
      <xdr:row>33</xdr:row>
      <xdr:rowOff>9525</xdr:rowOff>
    </xdr:from>
    <xdr:to>
      <xdr:col>15</xdr:col>
      <xdr:colOff>352425</xdr:colOff>
      <xdr:row>33</xdr:row>
      <xdr:rowOff>161925</xdr:rowOff>
    </xdr:to>
    <xdr:sp>
      <xdr:nvSpPr>
        <xdr:cNvPr id="10" name="Text 19"/>
        <xdr:cNvSpPr txBox="1">
          <a:spLocks noChangeArrowheads="1"/>
        </xdr:cNvSpPr>
      </xdr:nvSpPr>
      <xdr:spPr>
        <a:xfrm>
          <a:off x="6705600" y="6381750"/>
          <a:ext cx="2505075"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I</a:t>
          </a:r>
        </a:p>
      </xdr:txBody>
    </xdr:sp>
    <xdr:clientData/>
  </xdr:twoCellAnchor>
  <xdr:twoCellAnchor>
    <xdr:from>
      <xdr:col>16</xdr:col>
      <xdr:colOff>0</xdr:colOff>
      <xdr:row>4</xdr:row>
      <xdr:rowOff>266700</xdr:rowOff>
    </xdr:from>
    <xdr:to>
      <xdr:col>27</xdr:col>
      <xdr:colOff>19050</xdr:colOff>
      <xdr:row>95</xdr:row>
      <xdr:rowOff>104775</xdr:rowOff>
    </xdr:to>
    <xdr:sp>
      <xdr:nvSpPr>
        <xdr:cNvPr id="11" name="Text 20"/>
        <xdr:cNvSpPr txBox="1">
          <a:spLocks noChangeArrowheads="1"/>
        </xdr:cNvSpPr>
      </xdr:nvSpPr>
      <xdr:spPr>
        <a:xfrm>
          <a:off x="9267825" y="914400"/>
          <a:ext cx="6515100" cy="155448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anything of value owned and used by the candidate to conduct the SAE program used in qualifying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Savings Account
</a:t>
          </a:r>
          <a:r>
            <a:rPr lang="en-US" cap="none" sz="1000" b="0" i="0" u="none" baseline="0">
              <a:solidFill>
                <a:srgbClr val="000000"/>
              </a:solidFill>
              <a:latin typeface="Arial"/>
              <a:ea typeface="Arial"/>
              <a:cs typeface="Arial"/>
            </a:rPr>
            <a:t>Checking Account
</a:t>
          </a:r>
          <a:r>
            <a:rPr lang="en-US" cap="none" sz="1000" b="0" i="0" u="none" baseline="0">
              <a:solidFill>
                <a:srgbClr val="000000"/>
              </a:solidFill>
              <a:latin typeface="Arial"/>
              <a:ea typeface="Arial"/>
              <a:cs typeface="Arial"/>
            </a:rPr>
            <a:t>Nursery Stock -Trees and Shrubs
</a:t>
          </a:r>
          <a:r>
            <a:rPr lang="en-US" cap="none" sz="1000" b="0" i="0" u="none" baseline="0">
              <a:solidFill>
                <a:srgbClr val="000000"/>
              </a:solidFill>
              <a:latin typeface="Arial"/>
              <a:ea typeface="Arial"/>
              <a:cs typeface="Arial"/>
            </a:rPr>
            <a:t>Bedding Plants
</a:t>
          </a:r>
          <a:r>
            <a:rPr lang="en-US" cap="none" sz="1000" b="0" i="0" u="none" baseline="0">
              <a:solidFill>
                <a:srgbClr val="000000"/>
              </a:solidFill>
              <a:latin typeface="Arial"/>
              <a:ea typeface="Arial"/>
              <a:cs typeface="Arial"/>
            </a:rPr>
            <a:t>U.S. Savings Bonds
</a:t>
          </a:r>
          <a:r>
            <a:rPr lang="en-US" cap="none" sz="1000" b="0" i="0" u="none" baseline="0">
              <a:solidFill>
                <a:srgbClr val="000000"/>
              </a:solidFill>
              <a:latin typeface="Arial"/>
              <a:ea typeface="Arial"/>
              <a:cs typeface="Arial"/>
            </a:rPr>
            <a:t>Fish food on hand
</a:t>
          </a:r>
          <a:r>
            <a:rPr lang="en-US" cap="none" sz="1000" b="0" i="0" u="none" baseline="0">
              <a:solidFill>
                <a:srgbClr val="000000"/>
              </a:solidFill>
              <a:latin typeface="Arial"/>
              <a:ea typeface="Arial"/>
              <a:cs typeface="Arial"/>
            </a:rPr>
            <a:t>Fishing poles with reels
</a:t>
          </a:r>
          <a:r>
            <a:rPr lang="en-US" cap="none" sz="1000" b="0" i="0" u="none" baseline="0">
              <a:solidFill>
                <a:srgbClr val="000000"/>
              </a:solidFill>
              <a:latin typeface="Arial"/>
              <a:ea typeface="Arial"/>
              <a:cs typeface="Arial"/>
            </a:rPr>
            <a:t>Tree fertilizer left over from last year
</a:t>
          </a:r>
          <a:r>
            <a:rPr lang="en-US" cap="none" sz="1000" b="0" i="0" u="none" baseline="0">
              <a:solidFill>
                <a:srgbClr val="000000"/>
              </a:solidFill>
              <a:latin typeface="Arial"/>
              <a:ea typeface="Arial"/>
              <a:cs typeface="Arial"/>
            </a:rPr>
            <a:t>150 tons of hay
</a:t>
          </a:r>
          <a:r>
            <a:rPr lang="en-US" cap="none" sz="1000" b="0" i="0" u="none" baseline="0">
              <a:solidFill>
                <a:srgbClr val="000000"/>
              </a:solidFill>
              <a:latin typeface="Arial"/>
              <a:ea typeface="Arial"/>
              <a:cs typeface="Arial"/>
            </a:rPr>
            <a:t>Accounts receivable - Hay sold to Smith Farms
</a:t>
          </a:r>
          <a:r>
            <a:rPr lang="en-US" cap="none" sz="1000" b="0" i="0" u="none" baseline="0">
              <a:solidFill>
                <a:srgbClr val="000000"/>
              </a:solidFill>
              <a:latin typeface="Arial"/>
              <a:ea typeface="Arial"/>
              <a:cs typeface="Arial"/>
            </a:rPr>
            <a:t>Thirty 175-pound feeder pigs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rabbits to your neighbor in December, but she will not pay you for two months. Until she has paid for the rabbits,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(Note: An exception of 12 months may be for market animals such as steers).  All non-capital property, which is used with your SAE,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net capital transactions in lines 2a,1-5.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harvested and growing crops  Bring total from page 5.
</a:t>
          </a:r>
          <a:r>
            <a:rPr lang="en-US" cap="none" sz="1000" b="0" i="0" u="none" baseline="0">
              <a:solidFill>
                <a:srgbClr val="000000"/>
              </a:solidFill>
              <a:latin typeface="Arial"/>
              <a:ea typeface="Arial"/>
              <a:cs typeface="Arial"/>
            </a:rPr>
            <a:t>2. Candidate's investment in feed, seed, fertilizer, chemicals, supplies, prepaid expenses, and other current/operating 
</a:t>
          </a:r>
          <a:r>
            <a:rPr lang="en-US" cap="none" sz="1000" b="0" i="0" u="none" baseline="0">
              <a:solidFill>
                <a:srgbClr val="000000"/>
              </a:solidFill>
              <a:latin typeface="Arial"/>
              <a:ea typeface="Arial"/>
              <a:cs typeface="Arial"/>
            </a:rPr>
            <a:t>    assets  Bring total from page 5
</a:t>
          </a:r>
          <a:r>
            <a:rPr lang="en-US" cap="none" sz="1000" b="0" i="0" u="none" baseline="0">
              <a:solidFill>
                <a:srgbClr val="000000"/>
              </a:solidFill>
              <a:latin typeface="Arial"/>
              <a:ea typeface="Arial"/>
              <a:cs typeface="Arial"/>
            </a:rPr>
            <a:t>3. Candidate's investment in merchandise, crops, and livestock purchased for resale.  Bring total from page 5
</a:t>
          </a:r>
          <a:r>
            <a:rPr lang="en-US" cap="none" sz="1000" b="0" i="0" u="none" baseline="0">
              <a:solidFill>
                <a:srgbClr val="000000"/>
              </a:solidFill>
              <a:latin typeface="Arial"/>
              <a:ea typeface="Arial"/>
              <a:cs typeface="Arial"/>
            </a:rPr>
            <a:t>4. Candidate's investment in raised market livestock and poultry  Bring total from page 6
</a:t>
          </a:r>
          <a:r>
            <a:rPr lang="en-US" cap="none" sz="1000" b="0" i="0" u="none" baseline="0">
              <a:solidFill>
                <a:srgbClr val="000000"/>
              </a:solidFill>
              <a:latin typeface="Arial"/>
              <a:ea typeface="Arial"/>
              <a:cs typeface="Arial"/>
            </a:rPr>
            <a:t>5. Total Current/Operating Inventory 
</a:t>
          </a:r>
          <a:r>
            <a:rPr lang="en-US" cap="none" sz="1000" b="1" i="0" u="none" baseline="0">
              <a:solidFill>
                <a:srgbClr val="000000"/>
              </a:solidFill>
              <a:latin typeface="Arial"/>
              <a:ea typeface="Arial"/>
              <a:cs typeface="Arial"/>
            </a:rPr>
            <a:t>Total of all Current/Operating Inventory</a:t>
          </a:r>
          <a:r>
            <a:rPr lang="en-US" cap="none" sz="1000" b="0" i="0" u="none" baseline="0">
              <a:solidFill>
                <a:srgbClr val="000000"/>
              </a:solidFill>
              <a:latin typeface="Arial"/>
              <a:ea typeface="Arial"/>
              <a:cs typeface="Arial"/>
            </a:rPr>
            <a:t>.  Sum of (d1+d2+d3+d4)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Subtotal- productively invested current/operating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your current assets beginning with the day you began your first SAE program and including the ending value as of December 31 of the year you are applying for the American FFA Degree.     Equal to the sum of (1a+1b+1c+1d5)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those assets owned by candidate that are not part of an SAE such as, personal share of auto or pick-up truck, hunting and other sporting equipment (not use in SAE), stereos, TV's,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Total current/operating assets</a:t>
          </a:r>
          <a:r>
            <a:rPr lang="en-US" cap="none" sz="1000" b="0" i="0" u="none" baseline="0">
              <a:solidFill>
                <a:srgbClr val="000000"/>
              </a:solidFill>
              <a:latin typeface="Arial"/>
              <a:ea typeface="Arial"/>
              <a:cs typeface="Arial"/>
            </a:rPr>
            <a:t> (e+f)
</a:t>
          </a:r>
          <a:r>
            <a:rPr lang="en-US" cap="none" sz="1000" b="0" i="0" u="none" baseline="0">
              <a:solidFill>
                <a:srgbClr val="000000"/>
              </a:solidFill>
              <a:latin typeface="Arial"/>
              <a:ea typeface="Arial"/>
              <a:cs typeface="Arial"/>
            </a:rPr>
            <a:t>This represents the sum total of all current assets both productively and non-productively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 -Current/Capital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usually not sold and converted into cash during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non-depreciable draft, pleasure, and breeding livestock and poultry.  Total from page 6
</a:t>
          </a:r>
          <a:r>
            <a:rPr lang="en-US" cap="none" sz="1000" b="0" i="0" u="none" baseline="0">
              <a:solidFill>
                <a:srgbClr val="000000"/>
              </a:solidFill>
              <a:latin typeface="Arial"/>
              <a:ea typeface="Arial"/>
              <a:cs typeface="Arial"/>
            </a:rPr>
            <a:t>2. Candidate's investment in depreciable draft, pleasure and breeding livestock.  Total from page 6
</a:t>
          </a:r>
          <a:r>
            <a:rPr lang="en-US" cap="none" sz="1000" b="0" i="0" u="none" baseline="0">
              <a:solidFill>
                <a:srgbClr val="000000"/>
              </a:solidFill>
              <a:latin typeface="Arial"/>
              <a:ea typeface="Arial"/>
              <a:cs typeface="Arial"/>
            </a:rPr>
            <a:t>3. Candidate's investment in machinery, equipment, and fixtures.  Total from page 7
</a:t>
          </a:r>
          <a:r>
            <a:rPr lang="en-US" cap="none" sz="1000" b="0" i="0" u="none" baseline="0">
              <a:solidFill>
                <a:srgbClr val="000000"/>
              </a:solidFill>
              <a:latin typeface="Arial"/>
              <a:ea typeface="Arial"/>
              <a:cs typeface="Arial"/>
            </a:rPr>
            <a:t>4. Candidate's investment in depreciable land improvements, buildings, and fences.  Total from page 7
</a:t>
          </a:r>
          <a:r>
            <a:rPr lang="en-US" cap="none" sz="1000" b="0" i="0" u="none" baseline="0">
              <a:solidFill>
                <a:srgbClr val="000000"/>
              </a:solidFill>
              <a:latin typeface="Arial"/>
              <a:ea typeface="Arial"/>
              <a:cs typeface="Arial"/>
            </a:rPr>
            <a:t>5. Candidate's investment in land.  Total from page 7
</a:t>
          </a:r>
          <a:r>
            <a:rPr lang="en-US" cap="none" sz="1000" b="1" i="0" u="none" baseline="0">
              <a:solidFill>
                <a:srgbClr val="000000"/>
              </a:solidFill>
              <a:latin typeface="Arial"/>
              <a:ea typeface="Arial"/>
              <a:cs typeface="Arial"/>
            </a:rPr>
            <a:t>6. Subtotal: Productively Invested Non-Current/Capital Assets</a:t>
          </a:r>
          <a:r>
            <a:rPr lang="en-US" cap="none" sz="1000" b="0" i="0" u="none" baseline="0">
              <a:solidFill>
                <a:srgbClr val="000000"/>
              </a:solidFill>
              <a:latin typeface="Arial"/>
              <a:ea typeface="Arial"/>
              <a:cs typeface="Arial"/>
            </a:rPr>
            <a:t>    (a1+a2+a3+a4+a5)
</a:t>
          </a:r>
          <a:r>
            <a:rPr lang="en-US" cap="none" sz="1000" b="0" i="0" u="none" baseline="0">
              <a:solidFill>
                <a:srgbClr val="000000"/>
              </a:solidFill>
              <a:latin typeface="Arial"/>
              <a:ea typeface="Arial"/>
              <a:cs typeface="Arial"/>
            </a:rPr>
            <a:t>This represents the total dollar value for all your productively invested non-current assets beginning with the day you began your first SAE program and including the ending value as of December 31 of the year you are applying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 invested personal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for all your nonproductively invested personal non-current assets.  This will include your personal 
</a:t>
          </a:r>
          <a:r>
            <a:rPr lang="en-US" cap="none" sz="1000" b="0" i="0" u="none" baseline="0">
              <a:solidFill>
                <a:srgbClr val="000000"/>
              </a:solidFill>
              <a:latin typeface="Arial"/>
              <a:ea typeface="Arial"/>
              <a:cs typeface="Arial"/>
            </a:rPr>
            <a:t>     share of any automobiles, motorcycles, boats,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Assets</a:t>
          </a:r>
          <a:r>
            <a:rPr lang="en-US" cap="none" sz="1000" b="0" i="0" u="none" baseline="0">
              <a:solidFill>
                <a:srgbClr val="000000"/>
              </a:solidFill>
              <a:latin typeface="Arial"/>
              <a:ea typeface="Arial"/>
              <a:cs typeface="Arial"/>
            </a:rPr>
            <a:t> This line equals line 2a6+2b.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Total Productively Invested Assets </a:t>
          </a:r>
          <a:r>
            <a:rPr lang="en-US" cap="none" sz="1000" b="0" i="0" u="none" baseline="0">
              <a:solidFill>
                <a:srgbClr val="000000"/>
              </a:solidFill>
              <a:latin typeface="Arial"/>
              <a:ea typeface="Arial"/>
              <a:cs typeface="Arial"/>
            </a:rPr>
            <a:t> This equals line 1e+2a6.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the candidate's nonproductively invested non-current assets, plus nonproductively invested/personal non-current assets.  This equals line 1f+2b.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Assets (3+4)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total dollar of all assets including “Total Productively Invested Assets” and “Total Non-Productively Invested Assets.”  This equals line 3+4.
</a:t>
          </a:r>
        </a:p>
      </xdr:txBody>
    </xdr:sp>
    <xdr:clientData/>
  </xdr:twoCellAnchor>
  <xdr:twoCellAnchor>
    <xdr:from>
      <xdr:col>11</xdr:col>
      <xdr:colOff>219075</xdr:colOff>
      <xdr:row>8</xdr:row>
      <xdr:rowOff>123825</xdr:rowOff>
    </xdr:from>
    <xdr:to>
      <xdr:col>15</xdr:col>
      <xdr:colOff>200025</xdr:colOff>
      <xdr:row>11</xdr:row>
      <xdr:rowOff>123825</xdr:rowOff>
    </xdr:to>
    <xdr:sp>
      <xdr:nvSpPr>
        <xdr:cNvPr id="12" name="Text 21"/>
        <xdr:cNvSpPr txBox="1">
          <a:spLocks noChangeArrowheads="1"/>
        </xdr:cNvSpPr>
      </xdr:nvSpPr>
      <xdr:spPr>
        <a:xfrm>
          <a:off x="6715125" y="1847850"/>
          <a:ext cx="2343150" cy="628650"/>
        </a:xfrm>
        <a:prstGeom prst="rect">
          <a:avLst/>
        </a:prstGeom>
        <a:solidFill>
          <a:srgbClr val="CCCC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Arrow over to Column Q - AA
</a:t>
          </a:r>
          <a:r>
            <a:rPr lang="en-US" cap="none" sz="1200" b="1" i="0" u="none" baseline="0">
              <a:solidFill>
                <a:srgbClr val="0000FF"/>
              </a:solidFill>
              <a:latin typeface="Arial"/>
              <a:ea typeface="Arial"/>
              <a:cs typeface="Arial"/>
            </a:rPr>
            <a:t> for a description of the items on this page!</a:t>
          </a:r>
        </a:p>
      </xdr:txBody>
    </xdr:sp>
    <xdr:clientData/>
  </xdr:twoCellAnchor>
  <xdr:twoCellAnchor>
    <xdr:from>
      <xdr:col>4</xdr:col>
      <xdr:colOff>428625</xdr:colOff>
      <xdr:row>0</xdr:row>
      <xdr:rowOff>123825</xdr:rowOff>
    </xdr:from>
    <xdr:to>
      <xdr:col>9</xdr:col>
      <xdr:colOff>981075</xdr:colOff>
      <xdr:row>3</xdr:row>
      <xdr:rowOff>76200</xdr:rowOff>
    </xdr:to>
    <xdr:sp>
      <xdr:nvSpPr>
        <xdr:cNvPr id="13" name="Text 31"/>
        <xdr:cNvSpPr txBox="1">
          <a:spLocks noChangeArrowheads="1"/>
        </xdr:cNvSpPr>
      </xdr:nvSpPr>
      <xdr:spPr>
        <a:xfrm>
          <a:off x="1552575" y="123825"/>
          <a:ext cx="3962400" cy="4381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50</xdr:row>
      <xdr:rowOff>9525</xdr:rowOff>
    </xdr:from>
    <xdr:to>
      <xdr:col>1</xdr:col>
      <xdr:colOff>66675</xdr:colOff>
      <xdr:row>51</xdr:row>
      <xdr:rowOff>9525</xdr:rowOff>
    </xdr:to>
    <xdr:pic>
      <xdr:nvPicPr>
        <xdr:cNvPr id="1" name="Picture 3"/>
        <xdr:cNvPicPr preferRelativeResize="1">
          <a:picLocks noChangeAspect="1"/>
        </xdr:cNvPicPr>
      </xdr:nvPicPr>
      <xdr:blipFill>
        <a:blip r:embed="rId1"/>
        <a:stretch>
          <a:fillRect/>
        </a:stretch>
      </xdr:blipFill>
      <xdr:spPr>
        <a:xfrm>
          <a:off x="114300" y="9715500"/>
          <a:ext cx="171450" cy="180975"/>
        </a:xfrm>
        <a:prstGeom prst="rect">
          <a:avLst/>
        </a:prstGeom>
        <a:noFill/>
        <a:ln w="9525" cmpd="sng">
          <a:noFill/>
        </a:ln>
      </xdr:spPr>
    </xdr:pic>
    <xdr:clientData/>
  </xdr:twoCellAnchor>
  <xdr:twoCellAnchor>
    <xdr:from>
      <xdr:col>27</xdr:col>
      <xdr:colOff>9525</xdr:colOff>
      <xdr:row>6</xdr:row>
      <xdr:rowOff>95250</xdr:rowOff>
    </xdr:from>
    <xdr:to>
      <xdr:col>37</xdr:col>
      <xdr:colOff>590550</xdr:colOff>
      <xdr:row>126</xdr:row>
      <xdr:rowOff>104775</xdr:rowOff>
    </xdr:to>
    <xdr:sp>
      <xdr:nvSpPr>
        <xdr:cNvPr id="2" name="Text 2"/>
        <xdr:cNvSpPr txBox="1">
          <a:spLocks noChangeArrowheads="1"/>
        </xdr:cNvSpPr>
      </xdr:nvSpPr>
      <xdr:spPr>
        <a:xfrm>
          <a:off x="7077075" y="1162050"/>
          <a:ext cx="6486525" cy="20974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Liabilities &amp; Equity
</a:t>
          </a:r>
          <a:r>
            <a:rPr lang="en-US" cap="none" sz="1000" b="1" i="0" u="none" baseline="0">
              <a:solidFill>
                <a:srgbClr val="000000"/>
              </a:solidFill>
              <a:latin typeface="Arial"/>
              <a:ea typeface="Arial"/>
              <a:cs typeface="Arial"/>
            </a:rPr>
            <a:t>6.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operating loans, accrued taxes, accrued rent, lease payments, interest on all liabilities up to the balance sheet date, principal on non-current liabilities due within 12 months, etc.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a:t>
          </a:r>
          <a:r>
            <a:rPr lang="en-US" cap="none" sz="1000" b="0" i="0" u="none" baseline="0">
              <a:solidFill>
                <a:srgbClr val="000000"/>
              </a:solidFill>
              <a:latin typeface="Arial"/>
              <a:ea typeface="Arial"/>
              <a:cs typeface="Arial"/>
            </a:rPr>
            <a:t>Insurance
</a:t>
          </a:r>
          <a:r>
            <a:rPr lang="en-US" cap="none" sz="1000" b="0" i="0" u="none" baseline="0">
              <a:solidFill>
                <a:srgbClr val="000000"/>
              </a:solidFill>
              <a:latin typeface="Arial"/>
              <a:ea typeface="Arial"/>
              <a:cs typeface="Arial"/>
            </a:rPr>
            <a:t>Interest on greenhouse, barns, pickup, land,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Current/operating portion of non-current/capital debt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Formerly classified as intermediate (1-10 years) and long term (more than 10 years).  Includes the remaining balance of the principal on equipment, machinery, breeding livestock, buildings, land, nursery stock,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Subtotal: current/operating liabilities associated with productively invested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current portion of the liabilities associated with productively invested assets of the candidate. This is found by line 6a+6b.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current liabilities on non-productively/personal assets (Assets not used with your SAE.) such as life insurance premiums, interest owed on personal loans such as credit cards and automobile loans,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new pickup truck which you do not used with your SAE. It is payable over a 4-year period. You must pay $2,400 on the principal this next year, recorded on line d.  The $6,600 would be a non-current liability on line 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Includes both the current liabilities associated with productively invested and the              
</a:t>
          </a:r>
          <a:r>
            <a:rPr lang="en-US" cap="none" sz="1000" b="0" i="0" u="none" baseline="0">
              <a:solidFill>
                <a:srgbClr val="000000"/>
              </a:solidFill>
              <a:latin typeface="Arial"/>
              <a:ea typeface="Arial"/>
              <a:cs typeface="Arial"/>
            </a:rPr>
            <a:t>     non-productively/personal assets of the candidate.  This equals line 6c+6d.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&amp; chattel mortgages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assets that were used with the candidate's SAE business or entrepreneurship.  These may include commodity credit loans on stored grain, personal loans for machinery, equipment and tools purchased, chattel mortgage on dairy cows, tractors or other pieces of equipment.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Real estate mortgages; contracts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long term business or entrepreneurship assets.  This may include loans for land and land improvements such as terraces and tiling, buildings and fences, etc.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Other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items not covered in lines a or b.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Subtotal: Non-current/capital liability associated with productively invested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liabilities of the candidate for productively invested assets.  It is determined by combining “Notes and chattel mortgages,” “Real estate mortgages and contracts” and “Other non-current/capital liabilities” (lines 8a+8b+8c).
</a:t>
          </a:r>
          <a:r>
            <a:rPr lang="en-US" cap="none" sz="1000" b="1" i="0" u="none" baseline="0">
              <a:solidFill>
                <a:srgbClr val="000000"/>
              </a:solidFill>
              <a:latin typeface="Arial"/>
              <a:ea typeface="Arial"/>
              <a:cs typeface="Arial"/>
            </a:rPr>
            <a:t>e. Non-current/capital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amount still owed on personal assets owned by the candidate.  Non-productive/personal loans are on items generally are not utilized with your SAE.  Includes the amounts owed on personal share of vehicle and life insurance premiums,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total “Non-current liability associated with productively invested assets” and total “Non-current liabilities associated with non-productive/personal assets.” (lines 8d+8e)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Total Liability on Productive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“Subtotal-current/operating liabilities associated with productively invested assets” plus “Subtotal-non-current/capital liabilities associated with productively invested assets” (Page 10, lines 6c+8d)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Total Liability on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“Current/operating liabilities associated with non-productive/personal assets” plus “Non-current/capital liabilities associated with non-productive/personal assets” (Page 10, lines 6d+8e)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financial commitments owed by the American Degree candidate.  It is determined by combining the "total liability on productive assets” with "total liability on non-productive assets” (Page 10, lines 9+10).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 Owner's Equity/Net Worth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same as net worth and is determined by subtracting liabilities from assets.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Productively invested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subtracting the "total liability on productive assets” from "total productively invested assets”.   This is the equity that the owner has in those items necessary to successfully operate his/her business. (Page 9/10, lines 3 minus 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Non-productively/personally invested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subtracting the "total liability on non-productive/personal assets” from the "total non-productive invested assets” it is the equity that the owner has in such things as household furniture, sporting equipment, personal share of an automobile or pickup truck, cash value of personal life insurance policies, etc. (Page 9/10, lines 4 minus 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owner's equity/net 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“productively invested” and “non-productively/personally invested” assets.  It represents what the owner would be worth if everything that is owned were turned into cash. (Page 10, lines 12a+12b)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Change in Productively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Shows the progress that the candidate has made in accumulating productively invested equity during the years covered by the application.  It is determined by subtracting the “Productively Invested” Ending Value at end of Last Complete
</a:t>
          </a:r>
          <a:r>
            <a:rPr lang="en-US" cap="none" sz="1000" b="0" i="0" u="none" baseline="0">
              <a:solidFill>
                <a:srgbClr val="000000"/>
              </a:solidFill>
              <a:latin typeface="Arial"/>
              <a:ea typeface="Arial"/>
              <a:cs typeface="Arial"/>
            </a:rPr>
            <a:t>Record Year (B) from the “Productively Invested” Beginning Value on Date Entered Ag (A).  (Page 10, 12a, column B minus 12a,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Change in Non-Productively Invested/Personal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progress that the candidate has made in accumulating non-productively invested/personal equity during the years covered by the application.  It is determined by subtracting the “Non-productively/personal invested” Ending Value at End of Last Complete Record Year (B) from the “Non-productively/personally invested” Beginning Value on Date Entered Ag (A).  (Page 10, 12b, column B minus 12b,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sum total change in the candidate's equity over the years covered by the application.  It is determined by combining the “Change in Productively Invested Owner's Equity” and “Change in Non-Productively/Personal Invested Owner's Equity” for the Ending Value at End of Last Complete Record Year.   (Page 10, 13+14)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16. Working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amount of funds you will have available if you have sold all current assets and 
</a:t>
          </a:r>
          <a:r>
            <a:rPr lang="en-US" cap="none" sz="1000" b="0" i="0" u="none" baseline="0">
              <a:solidFill>
                <a:srgbClr val="000000"/>
              </a:solidFill>
              <a:latin typeface="Arial"/>
              <a:ea typeface="Arial"/>
              <a:cs typeface="Arial"/>
            </a:rPr>
            <a:t>      paid off all current liabilities.  (Page 9, 1g minus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17.  Current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current assets will cover your current liabilities.  For example, a ration of 2:1 means that you have two dollars of current assets for each dollar of liability.  (Page 9, 1g divided by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18.  Debt-To-Equity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debt capital is being combined with equity capital.  This ratio shows the relationship between the amount your business owed to others (debt), and the amount you claim as your own (equity).   (Page 10, line 11 divided by 12c)
</a:t>
          </a:r>
        </a:p>
      </xdr:txBody>
    </xdr:sp>
    <xdr:clientData/>
  </xdr:twoCellAnchor>
  <xdr:twoCellAnchor>
    <xdr:from>
      <xdr:col>4</xdr:col>
      <xdr:colOff>419100</xdr:colOff>
      <xdr:row>0</xdr:row>
      <xdr:rowOff>123825</xdr:rowOff>
    </xdr:from>
    <xdr:to>
      <xdr:col>9</xdr:col>
      <xdr:colOff>981075</xdr:colOff>
      <xdr:row>3</xdr:row>
      <xdr:rowOff>76200</xdr:rowOff>
    </xdr:to>
    <xdr:sp>
      <xdr:nvSpPr>
        <xdr:cNvPr id="3" name="Text 3"/>
        <xdr:cNvSpPr txBox="1">
          <a:spLocks noChangeArrowheads="1"/>
        </xdr:cNvSpPr>
      </xdr:nvSpPr>
      <xdr:spPr>
        <a:xfrm>
          <a:off x="1552575" y="123825"/>
          <a:ext cx="3943350" cy="4381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57</xdr:row>
      <xdr:rowOff>0</xdr:rowOff>
    </xdr:from>
    <xdr:to>
      <xdr:col>1</xdr:col>
      <xdr:colOff>47625</xdr:colOff>
      <xdr:row>58</xdr:row>
      <xdr:rowOff>0</xdr:rowOff>
    </xdr:to>
    <xdr:pic>
      <xdr:nvPicPr>
        <xdr:cNvPr id="1" name="Picture 3"/>
        <xdr:cNvPicPr preferRelativeResize="1">
          <a:picLocks noChangeAspect="1"/>
        </xdr:cNvPicPr>
      </xdr:nvPicPr>
      <xdr:blipFill>
        <a:blip r:embed="rId1"/>
        <a:stretch>
          <a:fillRect/>
        </a:stretch>
      </xdr:blipFill>
      <xdr:spPr>
        <a:xfrm>
          <a:off x="104775" y="9772650"/>
          <a:ext cx="161925" cy="180975"/>
        </a:xfrm>
        <a:prstGeom prst="rect">
          <a:avLst/>
        </a:prstGeom>
        <a:noFill/>
        <a:ln w="9525" cmpd="sng">
          <a:noFill/>
        </a:ln>
      </xdr:spPr>
    </xdr:pic>
    <xdr:clientData/>
  </xdr:twoCellAnchor>
  <xdr:twoCellAnchor>
    <xdr:from>
      <xdr:col>20</xdr:col>
      <xdr:colOff>590550</xdr:colOff>
      <xdr:row>6</xdr:row>
      <xdr:rowOff>19050</xdr:rowOff>
    </xdr:from>
    <xdr:to>
      <xdr:col>31</xdr:col>
      <xdr:colOff>590550</xdr:colOff>
      <xdr:row>192</xdr:row>
      <xdr:rowOff>38100</xdr:rowOff>
    </xdr:to>
    <xdr:sp>
      <xdr:nvSpPr>
        <xdr:cNvPr id="2" name="Text 2"/>
        <xdr:cNvSpPr txBox="1">
          <a:spLocks noChangeArrowheads="1"/>
        </xdr:cNvSpPr>
      </xdr:nvSpPr>
      <xdr:spPr>
        <a:xfrm>
          <a:off x="7134225" y="1057275"/>
          <a:ext cx="6496050" cy="3063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SUMMARY OF PRODUCTIVELY INVESTED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value of all assets that the candidate has invested including educational costs.  This is one factor used to determine if the candidate has met one of the constitutional qualifications to receive the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 Supervised Agricultural Experience Program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that portion of the candidate’s assets that was generated as a result of the candidate’s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value that was determined on page 10, line 12a, column B, and is simply transferred here to help in determining the candidate's “total of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educational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Today young people can become successfully established in many agricultural related occupations without acquiring physical ownership of land, equipment, facilities, etc.  Therefore, to help candidates who have this type of SAE, the National FFA Board of Directors has determined that the educational expenses of tuition, registration fees and books can be claimed as a productively invested asset in meeting this American FFA Degree constitutional requirement.  To be eligible the amounts that were expended for tuition, registration fees and books must come the candidate's own funds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total of all assets, which can, for the purposes of the American FFA Degree application, be considered productively, invested at the time of applying for the American FFA Degree.  This total is determined by adding “Total Productively Invested Equity” from the Supervised Agricultural Experience Program and the “Educational costs related to occupational objectives paid for from candidate's income.” (Page 10, lines19a+19b)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 Total Non-Productively/Personally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equity that the owner has in items not used with their SAE such as furniture, sporting equipment, personal share of an automobile or pickup truck, cash value of personal life insurance policies, etc.  This value was determined on Page 10, line 12b, column B and is simply transferred here to help in determining the candidate's “Total Qualifying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21. Total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candidate's total equity including those educational items that the Board of Directors has determined can be claimed as productively invested assets in meeting the productivity invested constitutional requirement for the American FFA Degree.  (Page 11, lines 19c+20)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22.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of the constitutional qualifications for the American FFA Degree is that every candidate must have earned and productively invested at least $7,500 from their SAE program.  Due to the influence that other non-SAE earnings, agricultural and non-agriculturally related, as well as income other than earnings can have on a candidate's net worth, all income, cash and non-cash that was received, but was not a part of the SAE program, must be identified.  This sum is subtracted from the total earned and invested equity to determine the amount that was actually earned and invested as a direct result of the candidate's supervised agricultural experience program.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Income received from sources other than the SAE program can not be used to meet the constitutional qualification of $7,500 earned and 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provides you with the opportunity to identify all other sources of agricultural related income that you chose 
</a:t>
          </a:r>
          <a:r>
            <a:rPr lang="en-US" cap="none" sz="1000" b="0" i="0" u="none" baseline="0">
              <a:solidFill>
                <a:srgbClr val="000000"/>
              </a:solidFill>
              <a:latin typeface="Arial"/>
              <a:ea typeface="Arial"/>
              <a:cs typeface="Arial"/>
            </a:rPr>
            <a:t>not to include as a part of the SAE program.  Examples:  non-cash items such as supplies, building and equipment 
</a:t>
          </a:r>
          <a:r>
            <a:rPr lang="en-US" cap="none" sz="1000" b="0" i="0" u="none" baseline="0">
              <a:solidFill>
                <a:srgbClr val="000000"/>
              </a:solidFill>
              <a:latin typeface="Arial"/>
              <a:ea typeface="Arial"/>
              <a:cs typeface="Arial"/>
            </a:rPr>
            <a:t>use earned through barter or exchange for labor that was not part of your SAE; wages working for someone else, but  
</a:t>
          </a:r>
          <a:r>
            <a:rPr lang="en-US" cap="none" sz="1000" b="0" i="0" u="none" baseline="0">
              <a:solidFill>
                <a:srgbClr val="000000"/>
              </a:solidFill>
              <a:latin typeface="Arial"/>
              <a:ea typeface="Arial"/>
              <a:cs typeface="Arial"/>
            </a:rPr>
            <a:t>not included as a part of the SAE; earnings from custom work that is not part of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Earnings from non-agricultural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agriculture-related income, most candidates also receive income from non-agricultural activities.  Since 
</a:t>
          </a:r>
          <a:r>
            <a:rPr lang="en-US" cap="none" sz="1000" b="0" i="0" u="none" baseline="0">
              <a:solidFill>
                <a:srgbClr val="000000"/>
              </a:solidFill>
              <a:latin typeface="Arial"/>
              <a:ea typeface="Arial"/>
              <a:cs typeface="Arial"/>
            </a:rPr>
            <a:t>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Baby sitting
</a:t>
          </a:r>
          <a:r>
            <a:rPr lang="en-US" cap="none" sz="1000" b="0" i="0" u="none" baseline="0">
              <a:solidFill>
                <a:srgbClr val="000000"/>
              </a:solidFill>
              <a:latin typeface="Arial"/>
              <a:ea typeface="Arial"/>
              <a:cs typeface="Arial"/>
            </a:rPr>
            <a:t>    Store clerk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a:t>
          </a:r>
          <a:r>
            <a:rPr lang="en-US" cap="none" sz="1000" b="0" i="0" u="none" baseline="0">
              <a:solidFill>
                <a:srgbClr val="000000"/>
              </a:solidFill>
              <a:latin typeface="Arial"/>
              <a:ea typeface="Arial"/>
              <a:cs typeface="Arial"/>
            </a:rPr>
            <a:t>statement.  Each gift, inheritance or award that was received by the candidate during the years covered by the    
</a:t>
          </a:r>
          <a:r>
            <a:rPr lang="en-US" cap="none" sz="1000" b="0" i="0" u="none" baseline="0">
              <a:solidFill>
                <a:srgbClr val="000000"/>
              </a:solidFill>
              <a:latin typeface="Arial"/>
              <a:ea typeface="Arial"/>
              <a:cs typeface="Arial"/>
            </a:rPr>
            <a:t>application must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Inheritance of land
</a:t>
          </a:r>
          <a:r>
            <a:rPr lang="en-US" cap="none" sz="1000" b="0" i="0" u="none" baseline="0">
              <a:solidFill>
                <a:srgbClr val="000000"/>
              </a:solidFill>
              <a:latin typeface="Arial"/>
              <a:ea typeface="Arial"/>
              <a:cs typeface="Arial"/>
            </a:rPr>
            <a:t>    State Turf and Landscape Management Award ($25.00)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Scholarship to university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income earned or received by the candidate from agricultural activities not a part of the SAE program, earnings from non-agricultural activities and income other than earnings.  (Page 11, lines 22a+22b+22c)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is needed for candidates who finance their own personal living expenses such as rent, electricity, food, personal auto expenses, health care or other personal type of expenditures.  Taxes and FICA are to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Net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non-supervised agricultural experience program income that is available after the candidate's use of funds for personal expenses have been deducted.  (Page 11,line 22d minus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23. Total Qualifying Productively Invested Equit</a:t>
          </a:r>
          <a:r>
            <a:rPr lang="en-US" cap="none" sz="1000" b="0" i="0" u="none" baseline="0">
              <a:solidFill>
                <a:srgbClr val="000000"/>
              </a:solidFill>
              <a:latin typeface="Arial"/>
              <a:ea typeface="Arial"/>
              <a:cs typeface="Arial"/>
            </a:rPr>
            <a:t>y
</a:t>
          </a:r>
          <a:r>
            <a:rPr lang="en-US" cap="none" sz="1000" b="0" i="0" u="none" baseline="0">
              <a:solidFill>
                <a:srgbClr val="000000"/>
              </a:solidFill>
              <a:latin typeface="Arial"/>
              <a:ea typeface="Arial"/>
              <a:cs typeface="Arial"/>
            </a:rPr>
            <a:t>To meet the $7,500 American FFA Degree constitutional requirement, based on income only, this figure must be at least $7,500.  This figure is determined by subtracting “Net non-supervised experience program income” from “Total Equity”.  (Page 11, line 19c minus 22f)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24. Dollar Value of Unpaid Labor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are unable to invest $7,500.  This allowance states that candidates who have invested at least $1,500 in their SAE program, and have worked 2,250 non-paid hours in excess of scheduled class time, can also meet this requirement.  However, when unpaid hours are used to meet the investment requirement, the minimum requirement increases from $7,500 to 9,000.  Any combination of unpaid hours times $3.33 can be used to make up the difference between what was actually invested and that needed to meet this constitutional requirement. Take the “Grand Total” figure from page 4, column A, and multiply it times $3.33 to obtain this dollar value. If line 24 is zero, line 23 must be equal to or exceed $7,500.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25. Adjusted Qualifying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productively invested equity plus the dollar value of unpaid labor. Candidates may still be eligible for the degree if this combined value is equal to or greater than 9,000. To get this figure add lines 23 and 24. When line 25 equals lines 23 and 24, line 23 must be at least $1,500. Another way of saying this is if you use line 24, line 23 must be at least $1,500.  If line 23 is greater or equal to $1,500, but less than $7,500, then line 25 must be equal to or greater than 9,000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summarize the sources and use of all funds generated over the years covered by application and to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 Earnings from Supervised Agricultural Experience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It is not the same as money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return to capital, labor, and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has previously been recorded on page 8 and simply needs to be transferred to this section.  The computerized version of this application will automatically make this transfer.  (Page 8, line 6 column 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Grand total net earnings from wage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difference between “Gross Earnings” and “Total Expenditures” from the candidate’s wage earning supervised experience program. This information has previously been recorded on page 4, and simply needs to be transferred to this section.  The computerized version of this application will automatically make this transfer.  (Page 4, Grand Total, Net Earnings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adding “Candidate’s return to capital, labor and management,” and the “Grand total of net earnings from wage earnings".    (Page 11, line 26a+26b)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Value of unpaid labor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or their place of residence, are unable to earn $7,500.  This allowance states that candidates that have earned at least $1,500 from their SAE program, and have worked 2,250 non-paid hours in excess of scheduled class time, can also meet this requirement.  However, when unpaid hours are used to meet the earning requirement, the minimum requirement increases from $7,500 to 9,000.  Any combination of unpaid hours times $3.33 can be used to make up the difference between what was actually earned and that needed to meet this constitutional requirement. Take the “Grand Total” figure from page 4, column A, and multiply it times $3.33 to obtain this value.  Note that if line 26d is zero, then line 26c must be equal to or greater than $7,500.  (Page 4, Grand Total column A x $3.33)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Adjusted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calculated by Page 11, line 26c+26d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27. All Other Earnings and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it will have an influence on the financial statement, all earned income and other income such as interest earned on savings, gifts, inheritances, cash and non-cash, that were not a part of the candidate's SAE program, must be included.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amount from Page 11, line 22a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Agricultural Related Earnings</a:t>
          </a:r>
          <a:r>
            <a:rPr lang="en-US" cap="none" sz="1000" b="0" i="0" u="none" baseline="0">
              <a:solidFill>
                <a:srgbClr val="000000"/>
              </a:solidFill>
              <a:latin typeface="Arial"/>
              <a:ea typeface="Arial"/>
              <a:cs typeface="Arial"/>
            </a:rPr>
            <a:t>             Calculated from Page 11, lines 26c+27a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Earnings from non-agricultural activities: </a:t>
          </a:r>
          <a:r>
            <a:rPr lang="en-US" cap="none" sz="1000" b="0" i="0" u="none" baseline="0">
              <a:solidFill>
                <a:srgbClr val="000000"/>
              </a:solidFill>
              <a:latin typeface="Arial"/>
              <a:ea typeface="Arial"/>
              <a:cs typeface="Arial"/>
            </a:rPr>
            <a:t>       Transfer amount from Page 11, line 22b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Income other than earnings:                         </a:t>
          </a:r>
          <a:r>
            <a:rPr lang="en-US" cap="none" sz="1000" b="0" i="0" u="none" baseline="0">
              <a:solidFill>
                <a:srgbClr val="000000"/>
              </a:solidFill>
              <a:latin typeface="Arial"/>
              <a:ea typeface="Arial"/>
              <a:cs typeface="Arial"/>
            </a:rPr>
            <a:t>Transfer amount from Page 11, line 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non-agricultural related income</a:t>
          </a:r>
          <a:r>
            <a:rPr lang="en-US" cap="none" sz="1000" b="0" i="0" u="none" baseline="0">
              <a:solidFill>
                <a:srgbClr val="000000"/>
              </a:solidFill>
              <a:latin typeface="Arial"/>
              <a:ea typeface="Arial"/>
              <a:cs typeface="Arial"/>
            </a:rPr>
            <a:t>           Calculate from Page 11, line 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source of funds                         </a:t>
          </a:r>
          <a:r>
            <a:rPr lang="en-US" cap="none" sz="1000" b="0" i="0" u="none" baseline="0">
              <a:solidFill>
                <a:srgbClr val="000000"/>
              </a:solidFill>
              <a:latin typeface="Arial"/>
              <a:ea typeface="Arial"/>
              <a:cs typeface="Arial"/>
            </a:rPr>
            <a:t>             Calculate from Page 11, line 27b+27e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28.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educational expenses</a:t>
          </a:r>
          <a:r>
            <a:rPr lang="en-US" cap="none" sz="1000" b="0" i="0" u="none" baseline="0">
              <a:solidFill>
                <a:srgbClr val="000000"/>
              </a:solidFill>
              <a:latin typeface="Arial"/>
              <a:ea typeface="Arial"/>
              <a:cs typeface="Arial"/>
            </a:rPr>
            <a:t>                            Transfer amount from Page 11, line 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Transfer amount from Page 11, line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Use of Funds for Personal Expenditures:                        </a:t>
          </a:r>
          <a:r>
            <a:rPr lang="en-US" cap="none" sz="1000" b="0" i="0" u="none" baseline="0">
              <a:solidFill>
                <a:srgbClr val="000000"/>
              </a:solidFill>
              <a:latin typeface="Arial"/>
              <a:ea typeface="Arial"/>
              <a:cs typeface="Arial"/>
            </a:rPr>
            <a:t> This is the sum of Page 11, line 28a+28b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29. Maximum Possible Increase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the total funds received during the years covered by the application, minus the total identified use of these funds.  (Page 11, line 27f minus 28c)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to unaccounted use of funds, the increase in owner's equity may be less than, but under no circumstances can it be greater than the sum total of the following:
</a:t>
          </a:r>
          <a:r>
            <a:rPr lang="en-US" cap="none" sz="1000" b="0" i="0" u="none" baseline="0">
              <a:solidFill>
                <a:srgbClr val="000000"/>
              </a:solidFill>
              <a:latin typeface="Arial"/>
              <a:ea typeface="Arial"/>
              <a:cs typeface="Arial"/>
            </a:rPr>
            <a:t>- Candidate’s return to capital, labor and management from SAE program  (Page 11, line 26a);
</a:t>
          </a:r>
          <a:r>
            <a:rPr lang="en-US" cap="none" sz="1000" b="0" i="0" u="none" baseline="0">
              <a:solidFill>
                <a:srgbClr val="000000"/>
              </a:solidFill>
              <a:latin typeface="Arial"/>
              <a:ea typeface="Arial"/>
              <a:cs typeface="Arial"/>
            </a:rPr>
            <a:t>- Grand total net earnings from candidate's wage-earning SAE program 
</a:t>
          </a:r>
          <a:r>
            <a:rPr lang="en-US" cap="none" sz="1000" b="0" i="0" u="none" baseline="0">
              <a:solidFill>
                <a:srgbClr val="000000"/>
              </a:solidFill>
              <a:latin typeface="Arial"/>
              <a:ea typeface="Arial"/>
              <a:cs typeface="Arial"/>
            </a:rPr>
            <a:t>(Page 11, line 26b);
</a:t>
          </a:r>
          <a:r>
            <a:rPr lang="en-US" cap="none" sz="1000" b="0" i="0" u="none" baseline="0">
              <a:solidFill>
                <a:srgbClr val="000000"/>
              </a:solidFill>
              <a:latin typeface="Arial"/>
              <a:ea typeface="Arial"/>
              <a:cs typeface="Arial"/>
            </a:rPr>
            <a:t>- Grand total earnings from agricultural activities not a part of the candidate's SAE program (Page 11, line 27a);
</a:t>
          </a:r>
          <a:r>
            <a:rPr lang="en-US" cap="none" sz="1000" b="0" i="0" u="none" baseline="0">
              <a:solidFill>
                <a:srgbClr val="000000"/>
              </a:solidFill>
              <a:latin typeface="Arial"/>
              <a:ea typeface="Arial"/>
              <a:cs typeface="Arial"/>
            </a:rPr>
            <a:t>- Grand total earnings from non-agricultural activities (Page 11, line 27c);
</a:t>
          </a:r>
          <a:r>
            <a:rPr lang="en-US" cap="none" sz="1000" b="0" i="0" u="none" baseline="0">
              <a:solidFill>
                <a:srgbClr val="000000"/>
              </a:solidFill>
              <a:latin typeface="Arial"/>
              <a:ea typeface="Arial"/>
              <a:cs typeface="Arial"/>
            </a:rPr>
            <a:t>- Grand total income other than earnings (Page 11, line 27d)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short your increase in owner's equity many not be greater than the sum from Page 11, 26a+26b+27a+27c+27d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30.  Gain or Loss in Owner's Equity          </a:t>
          </a:r>
          <a:r>
            <a:rPr lang="en-US" cap="none" sz="1000" b="0" i="0" u="none" baseline="0">
              <a:solidFill>
                <a:srgbClr val="000000"/>
              </a:solidFill>
              <a:latin typeface="Arial"/>
              <a:ea typeface="Arial"/>
              <a:cs typeface="Arial"/>
            </a:rPr>
            <a:t>       Transfer amount from Page 10, line 15, Column B
</a:t>
          </a:r>
          <a:r>
            <a:rPr lang="en-US" cap="none" sz="1000" b="0" i="0" u="none" baseline="0">
              <a:solidFill>
                <a:srgbClr val="000000"/>
              </a:solidFill>
              <a:latin typeface="Arial"/>
              <a:ea typeface="Arial"/>
              <a:cs typeface="Arial"/>
            </a:rPr>
            <a:t>
</a:t>
          </a:r>
        </a:p>
      </xdr:txBody>
    </xdr:sp>
    <xdr:clientData/>
  </xdr:twoCellAnchor>
  <xdr:twoCellAnchor>
    <xdr:from>
      <xdr:col>3</xdr:col>
      <xdr:colOff>590550</xdr:colOff>
      <xdr:row>0</xdr:row>
      <xdr:rowOff>85725</xdr:rowOff>
    </xdr:from>
    <xdr:to>
      <xdr:col>9</xdr:col>
      <xdr:colOff>276225</xdr:colOff>
      <xdr:row>3</xdr:row>
      <xdr:rowOff>66675</xdr:rowOff>
    </xdr:to>
    <xdr:sp>
      <xdr:nvSpPr>
        <xdr:cNvPr id="3" name="Text 3"/>
        <xdr:cNvSpPr txBox="1">
          <a:spLocks noChangeArrowheads="1"/>
        </xdr:cNvSpPr>
      </xdr:nvSpPr>
      <xdr:spPr>
        <a:xfrm>
          <a:off x="1133475" y="85725"/>
          <a:ext cx="3886200" cy="4667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142875</xdr:rowOff>
    </xdr:from>
    <xdr:to>
      <xdr:col>9</xdr:col>
      <xdr:colOff>276225</xdr:colOff>
      <xdr:row>5</xdr:row>
      <xdr:rowOff>28575</xdr:rowOff>
    </xdr:to>
    <xdr:sp>
      <xdr:nvSpPr>
        <xdr:cNvPr id="1" name="Text 3"/>
        <xdr:cNvSpPr txBox="1">
          <a:spLocks noChangeArrowheads="1"/>
        </xdr:cNvSpPr>
      </xdr:nvSpPr>
      <xdr:spPr>
        <a:xfrm>
          <a:off x="571500" y="142875"/>
          <a:ext cx="4448175" cy="6953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All Values Transfer from the previous Worksheet titled Page 11. 
</a:t>
          </a:r>
          <a:r>
            <a:rPr lang="en-US" cap="none" sz="1000" b="1" i="0" u="none" baseline="0">
              <a:solidFill>
                <a:srgbClr val="000000"/>
              </a:solidFill>
              <a:latin typeface="Arial"/>
              <a:ea typeface="Arial"/>
              <a:cs typeface="Arial"/>
            </a:rPr>
            <a:t>   B. Enter the information indicated on Page 11
</a:t>
          </a:r>
          <a:r>
            <a:rPr lang="en-US" cap="none" sz="1000" b="1" i="0" u="none" baseline="0">
              <a:solidFill>
                <a:srgbClr val="000000"/>
              </a:solidFill>
              <a:latin typeface="Arial"/>
              <a:ea typeface="Arial"/>
              <a:cs typeface="Arial"/>
            </a:rPr>
            <a:t>       
</a:t>
          </a:r>
        </a:p>
      </xdr:txBody>
    </xdr:sp>
    <xdr:clientData/>
  </xdr:twoCellAnchor>
  <xdr:twoCellAnchor>
    <xdr:from>
      <xdr:col>26</xdr:col>
      <xdr:colOff>152400</xdr:colOff>
      <xdr:row>13</xdr:row>
      <xdr:rowOff>19050</xdr:rowOff>
    </xdr:from>
    <xdr:to>
      <xdr:col>28</xdr:col>
      <xdr:colOff>352425</xdr:colOff>
      <xdr:row>14</xdr:row>
      <xdr:rowOff>0</xdr:rowOff>
    </xdr:to>
    <xdr:sp>
      <xdr:nvSpPr>
        <xdr:cNvPr id="2" name="Text 4"/>
        <xdr:cNvSpPr txBox="1">
          <a:spLocks noChangeArrowheads="1"/>
        </xdr:cNvSpPr>
      </xdr:nvSpPr>
      <xdr:spPr>
        <a:xfrm>
          <a:off x="6762750" y="2124075"/>
          <a:ext cx="13811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19</xdr:row>
      <xdr:rowOff>9525</xdr:rowOff>
    </xdr:from>
    <xdr:to>
      <xdr:col>28</xdr:col>
      <xdr:colOff>352425</xdr:colOff>
      <xdr:row>19</xdr:row>
      <xdr:rowOff>152400</xdr:rowOff>
    </xdr:to>
    <xdr:sp>
      <xdr:nvSpPr>
        <xdr:cNvPr id="3" name="Text 5"/>
        <xdr:cNvSpPr txBox="1">
          <a:spLocks noChangeArrowheads="1"/>
        </xdr:cNvSpPr>
      </xdr:nvSpPr>
      <xdr:spPr>
        <a:xfrm>
          <a:off x="6762750" y="3200400"/>
          <a:ext cx="1381125"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20</xdr:row>
      <xdr:rowOff>9525</xdr:rowOff>
    </xdr:from>
    <xdr:to>
      <xdr:col>28</xdr:col>
      <xdr:colOff>352425</xdr:colOff>
      <xdr:row>20</xdr:row>
      <xdr:rowOff>152400</xdr:rowOff>
    </xdr:to>
    <xdr:sp>
      <xdr:nvSpPr>
        <xdr:cNvPr id="4" name="Text 6"/>
        <xdr:cNvSpPr txBox="1">
          <a:spLocks noChangeArrowheads="1"/>
        </xdr:cNvSpPr>
      </xdr:nvSpPr>
      <xdr:spPr>
        <a:xfrm>
          <a:off x="6762750" y="3381375"/>
          <a:ext cx="1381125"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21</xdr:row>
      <xdr:rowOff>9525</xdr:rowOff>
    </xdr:from>
    <xdr:to>
      <xdr:col>28</xdr:col>
      <xdr:colOff>352425</xdr:colOff>
      <xdr:row>21</xdr:row>
      <xdr:rowOff>152400</xdr:rowOff>
    </xdr:to>
    <xdr:sp>
      <xdr:nvSpPr>
        <xdr:cNvPr id="5" name="Text 7"/>
        <xdr:cNvSpPr txBox="1">
          <a:spLocks noChangeArrowheads="1"/>
        </xdr:cNvSpPr>
      </xdr:nvSpPr>
      <xdr:spPr>
        <a:xfrm>
          <a:off x="6762750" y="3562350"/>
          <a:ext cx="1381125"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23</xdr:row>
      <xdr:rowOff>9525</xdr:rowOff>
    </xdr:from>
    <xdr:to>
      <xdr:col>28</xdr:col>
      <xdr:colOff>352425</xdr:colOff>
      <xdr:row>23</xdr:row>
      <xdr:rowOff>152400</xdr:rowOff>
    </xdr:to>
    <xdr:sp>
      <xdr:nvSpPr>
        <xdr:cNvPr id="6" name="Text 8"/>
        <xdr:cNvSpPr txBox="1">
          <a:spLocks noChangeArrowheads="1"/>
        </xdr:cNvSpPr>
      </xdr:nvSpPr>
      <xdr:spPr>
        <a:xfrm>
          <a:off x="6762750" y="3924300"/>
          <a:ext cx="1381125"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0</xdr:col>
      <xdr:colOff>104775</xdr:colOff>
      <xdr:row>61</xdr:row>
      <xdr:rowOff>66675</xdr:rowOff>
    </xdr:from>
    <xdr:to>
      <xdr:col>1</xdr:col>
      <xdr:colOff>47625</xdr:colOff>
      <xdr:row>62</xdr:row>
      <xdr:rowOff>152400</xdr:rowOff>
    </xdr:to>
    <xdr:pic>
      <xdr:nvPicPr>
        <xdr:cNvPr id="7" name="Picture 10"/>
        <xdr:cNvPicPr preferRelativeResize="1">
          <a:picLocks noChangeAspect="1"/>
        </xdr:cNvPicPr>
      </xdr:nvPicPr>
      <xdr:blipFill>
        <a:blip r:embed="rId1"/>
        <a:stretch>
          <a:fillRect/>
        </a:stretch>
      </xdr:blipFill>
      <xdr:spPr>
        <a:xfrm>
          <a:off x="104775" y="10086975"/>
          <a:ext cx="161925" cy="161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43</xdr:row>
      <xdr:rowOff>0</xdr:rowOff>
    </xdr:from>
    <xdr:to>
      <xdr:col>1</xdr:col>
      <xdr:colOff>114300</xdr:colOff>
      <xdr:row>44</xdr:row>
      <xdr:rowOff>0</xdr:rowOff>
    </xdr:to>
    <xdr:pic>
      <xdr:nvPicPr>
        <xdr:cNvPr id="1" name="Picture 3"/>
        <xdr:cNvPicPr preferRelativeResize="1">
          <a:picLocks noChangeAspect="1"/>
        </xdr:cNvPicPr>
      </xdr:nvPicPr>
      <xdr:blipFill>
        <a:blip r:embed="rId1"/>
        <a:stretch>
          <a:fillRect/>
        </a:stretch>
      </xdr:blipFill>
      <xdr:spPr>
        <a:xfrm>
          <a:off x="9525" y="9839325"/>
          <a:ext cx="190500" cy="180975"/>
        </a:xfrm>
        <a:prstGeom prst="rect">
          <a:avLst/>
        </a:prstGeom>
        <a:noFill/>
        <a:ln w="9525" cmpd="sng">
          <a:noFill/>
        </a:ln>
      </xdr:spPr>
    </xdr:pic>
    <xdr:clientData/>
  </xdr:twoCellAnchor>
  <xdr:twoCellAnchor>
    <xdr:from>
      <xdr:col>8</xdr:col>
      <xdr:colOff>695325</xdr:colOff>
      <xdr:row>1</xdr:row>
      <xdr:rowOff>9525</xdr:rowOff>
    </xdr:from>
    <xdr:to>
      <xdr:col>18</xdr:col>
      <xdr:colOff>285750</xdr:colOff>
      <xdr:row>66</xdr:row>
      <xdr:rowOff>142875</xdr:rowOff>
    </xdr:to>
    <xdr:sp>
      <xdr:nvSpPr>
        <xdr:cNvPr id="2" name="Text 4"/>
        <xdr:cNvSpPr txBox="1">
          <a:spLocks noChangeArrowheads="1"/>
        </xdr:cNvSpPr>
      </xdr:nvSpPr>
      <xdr:spPr>
        <a:xfrm>
          <a:off x="7658100" y="171450"/>
          <a:ext cx="5734050" cy="135540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LEADERSHIP ACTIVITIES (FFA Office Held and Related FFA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These are activities that are made available to all candidates as a result of their membership in the FFA.  Activities can be those sponsored by the local chapter, state association or national organization.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activity in which the candidate was involved. Each candidate can list major FFA activities according to the level in which the participation occurred.
</a:t>
          </a:r>
          <a:r>
            <a:rPr lang="en-US" cap="none" sz="1000" b="1" i="0" u="none" baseline="0">
              <a:solidFill>
                <a:srgbClr val="000000"/>
              </a:solidFill>
              <a:latin typeface="Arial"/>
              <a:ea typeface="Arial"/>
              <a:cs typeface="Arial"/>
            </a:rPr>
            <a:t>Level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an indication of the level of the specific leadership activity.  This allows each candidate to list different activities and show participation in a specific activity for more than one year.  Each candidate should insert the specific year or years that they participated at each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Offices Held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junior officer, secretary
</a:t>
          </a:r>
          <a:r>
            <a:rPr lang="en-US" cap="none" sz="1000" b="0" i="0" u="none" baseline="0">
              <a:solidFill>
                <a:srgbClr val="000000"/>
              </a:solidFill>
              <a:latin typeface="Arial"/>
              <a:ea typeface="Arial"/>
              <a:cs typeface="Arial"/>
            </a:rPr>
            <a:t>- president of chapter
</a:t>
          </a:r>
          <a:r>
            <a:rPr lang="en-US" cap="none" sz="1000" b="0" i="0" u="none" baseline="0">
              <a:solidFill>
                <a:srgbClr val="000000"/>
              </a:solidFill>
              <a:latin typeface="Arial"/>
              <a:ea typeface="Arial"/>
              <a:cs typeface="Arial"/>
            </a:rPr>
            <a:t>- major committee assignments
</a:t>
          </a:r>
          <a:r>
            <a:rPr lang="en-US" cap="none" sz="1000" b="0" i="0" u="none" baseline="0">
              <a:solidFill>
                <a:srgbClr val="000000"/>
              </a:solidFill>
              <a:latin typeface="Arial"/>
              <a:ea typeface="Arial"/>
              <a:cs typeface="Arial"/>
            </a:rPr>
            <a:t>- chairperson of public relations committee
</a:t>
          </a:r>
          <a:r>
            <a:rPr lang="en-US" cap="none" sz="1000" b="0" i="0" u="none" baseline="0">
              <a:solidFill>
                <a:srgbClr val="000000"/>
              </a:solidFill>
              <a:latin typeface="Arial"/>
              <a:ea typeface="Arial"/>
              <a:cs typeface="Arial"/>
            </a:rPr>
            <a:t>- chairperson of meal for spring award banquet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Recognition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Star Greenhand
</a:t>
          </a:r>
          <a:r>
            <a:rPr lang="en-US" cap="none" sz="1000" b="0" i="0" u="none" baseline="0">
              <a:solidFill>
                <a:srgbClr val="000000"/>
              </a:solidFill>
              <a:latin typeface="Arial"/>
              <a:ea typeface="Arial"/>
              <a:cs typeface="Arial"/>
            </a:rPr>
            <a:t>- Chapter Star Farmer
</a:t>
          </a:r>
          <a:r>
            <a:rPr lang="en-US" cap="none" sz="1000" b="0" i="0" u="none" baseline="0">
              <a:solidFill>
                <a:srgbClr val="000000"/>
              </a:solidFill>
              <a:latin typeface="Arial"/>
              <a:ea typeface="Arial"/>
              <a:cs typeface="Arial"/>
            </a:rPr>
            <a:t>- Chapter Star in Agribusiness
</a:t>
          </a:r>
          <a:r>
            <a:rPr lang="en-US" cap="none" sz="1000" b="0" i="0" u="none" baseline="0">
              <a:solidFill>
                <a:srgbClr val="000000"/>
              </a:solidFill>
              <a:latin typeface="Arial"/>
              <a:ea typeface="Arial"/>
              <a:cs typeface="Arial"/>
            </a:rPr>
            <a:t>- State Star in Agribusiness
</a:t>
          </a:r>
          <a:r>
            <a:rPr lang="en-US" cap="none" sz="1000" b="0" i="0" u="none" baseline="0">
              <a:solidFill>
                <a:srgbClr val="000000"/>
              </a:solidFill>
              <a:latin typeface="Arial"/>
              <a:ea typeface="Arial"/>
              <a:cs typeface="Arial"/>
            </a:rPr>
            <a:t>- State Star Farmer
</a:t>
          </a:r>
          <a:r>
            <a:rPr lang="en-US" cap="none" sz="1000" b="0" i="0" u="none" baseline="0">
              <a:solidFill>
                <a:srgbClr val="000000"/>
              </a:solidFill>
              <a:latin typeface="Arial"/>
              <a:ea typeface="Arial"/>
              <a:cs typeface="Arial"/>
            </a:rPr>
            <a:t>- chapter member of the year
</a:t>
          </a:r>
          <a:r>
            <a:rPr lang="en-US" cap="none" sz="1000" b="0" i="0" u="none" baseline="0">
              <a:solidFill>
                <a:srgbClr val="000000"/>
              </a:solidFill>
              <a:latin typeface="Arial"/>
              <a:ea typeface="Arial"/>
              <a:cs typeface="Arial"/>
            </a:rPr>
            <a:t>- 100%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Competitive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judging contests (specify)
</a:t>
          </a:r>
          <a:r>
            <a:rPr lang="en-US" cap="none" sz="1000" b="0" i="0" u="none" baseline="0">
              <a:solidFill>
                <a:srgbClr val="000000"/>
              </a:solidFill>
              <a:latin typeface="Arial"/>
              <a:ea typeface="Arial"/>
              <a:cs typeface="Arial"/>
            </a:rPr>
            <a:t>- livestock and crop shows
</a:t>
          </a:r>
          <a:r>
            <a:rPr lang="en-US" cap="none" sz="1000" b="0" i="0" u="none" baseline="0">
              <a:solidFill>
                <a:srgbClr val="000000"/>
              </a:solidFill>
              <a:latin typeface="Arial"/>
              <a:ea typeface="Arial"/>
              <a:cs typeface="Arial"/>
            </a:rPr>
            <a:t>- parliamentary procedure
</a:t>
          </a:r>
          <a:r>
            <a:rPr lang="en-US" cap="none" sz="1000" b="0" i="0" u="none" baseline="0">
              <a:solidFill>
                <a:srgbClr val="000000"/>
              </a:solidFill>
              <a:latin typeface="Arial"/>
              <a:ea typeface="Arial"/>
              <a:cs typeface="Arial"/>
            </a:rPr>
            <a:t>- showmanship
</a:t>
          </a:r>
          <a:r>
            <a:rPr lang="en-US" cap="none" sz="1000" b="0" i="0" u="none" baseline="0">
              <a:solidFill>
                <a:srgbClr val="000000"/>
              </a:solidFill>
              <a:latin typeface="Arial"/>
              <a:ea typeface="Arial"/>
              <a:cs typeface="Arial"/>
            </a:rPr>
            <a:t>- agriscience fairs
</a:t>
          </a:r>
          <a:r>
            <a:rPr lang="en-US" cap="none" sz="1000" b="0" i="0" u="none" baseline="0">
              <a:solidFill>
                <a:srgbClr val="000000"/>
              </a:solidFill>
              <a:latin typeface="Arial"/>
              <a:ea typeface="Arial"/>
              <a:cs typeface="Arial"/>
            </a:rPr>
            <a:t>- speaking contests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Cooperative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chapter cooperative for buying or selling
</a:t>
          </a:r>
          <a:r>
            <a:rPr lang="en-US" cap="none" sz="1000" b="0" i="0" u="none" baseline="0">
              <a:solidFill>
                <a:srgbClr val="000000"/>
              </a:solidFill>
              <a:latin typeface="Arial"/>
              <a:ea typeface="Arial"/>
              <a:cs typeface="Arial"/>
            </a:rPr>
            <a:t>- swine or other animal chains
</a:t>
          </a:r>
          <a:r>
            <a:rPr lang="en-US" cap="none" sz="1000" b="0" i="0" u="none" baseline="0">
              <a:solidFill>
                <a:srgbClr val="000000"/>
              </a:solidFill>
              <a:latin typeface="Arial"/>
              <a:ea typeface="Arial"/>
              <a:cs typeface="Arial"/>
            </a:rPr>
            <a:t>- FFA cooperation with local farm or community organization
</a:t>
          </a:r>
          <a:r>
            <a:rPr lang="en-US" cap="none" sz="1000" b="0" i="0" u="none" baseline="0">
              <a:solidFill>
                <a:srgbClr val="000000"/>
              </a:solidFill>
              <a:latin typeface="Arial"/>
              <a:ea typeface="Arial"/>
              <a:cs typeface="Arial"/>
            </a:rPr>
            <a:t>- chapter farming and/or gardening entrepreneurships
</a:t>
          </a:r>
          <a:r>
            <a:rPr lang="en-US" cap="none" sz="1000" b="0" i="0" u="none" baseline="0">
              <a:solidFill>
                <a:srgbClr val="000000"/>
              </a:solidFill>
              <a:latin typeface="Arial"/>
              <a:ea typeface="Arial"/>
              <a:cs typeface="Arial"/>
            </a:rPr>
            <a:t>- chapter land reclamation
</a:t>
          </a:r>
          <a:r>
            <a:rPr lang="en-US" cap="none" sz="1000" b="0" i="0" u="none" baseline="0">
              <a:solidFill>
                <a:srgbClr val="000000"/>
              </a:solidFill>
              <a:latin typeface="Arial"/>
              <a:ea typeface="Arial"/>
              <a:cs typeface="Arial"/>
            </a:rPr>
            <a:t>- cooperative effort on reforestation
</a:t>
          </a:r>
          <a:r>
            <a:rPr lang="en-US" cap="none" sz="1000" b="0" i="0" u="none" baseline="0">
              <a:solidFill>
                <a:srgbClr val="000000"/>
              </a:solidFill>
              <a:latin typeface="Arial"/>
              <a:ea typeface="Arial"/>
              <a:cs typeface="Arial"/>
            </a:rPr>
            <a:t>- educational tours
</a:t>
          </a:r>
          <a:r>
            <a:rPr lang="en-US" cap="none" sz="1000" b="0" i="0" u="none" baseline="0">
              <a:solidFill>
                <a:srgbClr val="000000"/>
              </a:solidFill>
              <a:latin typeface="Arial"/>
              <a:ea typeface="Arial"/>
              <a:cs typeface="Arial"/>
            </a:rPr>
            <a:t>- parent/member banquet
</a:t>
          </a:r>
          <a:r>
            <a:rPr lang="en-US" cap="none" sz="1000" b="0" i="0" u="none" baseline="0">
              <a:solidFill>
                <a:srgbClr val="000000"/>
              </a:solidFill>
              <a:latin typeface="Arial"/>
              <a:ea typeface="Arial"/>
              <a:cs typeface="Arial"/>
            </a:rPr>
            <a:t>- sponsorship of local agriscience fair 
</a:t>
          </a:r>
          <a:r>
            <a:rPr lang="en-US" cap="none" sz="1000" b="0" i="0" u="none" baseline="0">
              <a:solidFill>
                <a:srgbClr val="000000"/>
              </a:solidFill>
              <a:latin typeface="Arial"/>
              <a:ea typeface="Arial"/>
              <a:cs typeface="Arial"/>
            </a:rPr>
            <a:t>- preparing chapter exhibits for fairs and shows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VII.   COMMUNITY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Community service, also referred to as “service learning”, engages students in the educational process, allowing them to use practices they learn in the classroom to make a difference in real life. Students not only learn about democracy and citizenship, they become actively contributing citizens and community members through the service they perform.</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Use this definition as a guide to determine if a given activity is considered a community service. An activity must meet all of the following criteria in order to be approved as community service: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tangible community involvement.</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Students have an opportunity to gain skills and competencies or apply skills and competencies  learned in the classroom setting.</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a demonstrated positive impact on the community or individuals who live and work in the community.</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student gives of his/her time, energy or knowledge through activities focused on helping others, improving community resources or improving community infrastructure.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When using this definition, consider this example: Participating on a school athletic team is a school related activity, but it is not community service.  Volunteering as a Little League, Pop Warner Football or soccer team coach would be acceptable. As stated in the 2010-2011 Official FFA Manual, American FFA Degree candidates must have participated in at least 50 hours of community service, within at least three different community service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and Activities reported here cannot be duplicated in the sections above or on page 3 placement activities.  All hours reported in this section must take place outside of regularly scheduled class time.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activity was conducted such as 2009, 2010, 2011,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Degree</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Chapter Degree  10 hours required 
</a:t>
          </a:r>
          <a:r>
            <a:rPr lang="en-US" cap="none" sz="1000" b="0" i="0" u="none" baseline="0">
              <a:solidFill>
                <a:srgbClr val="000000"/>
              </a:solidFill>
              <a:latin typeface="Arial"/>
              <a:ea typeface="Arial"/>
              <a:cs typeface="Arial"/>
            </a:rPr>
            <a:t>State Degree  25 hours required (2 different activities required)
</a:t>
          </a:r>
          <a:r>
            <a:rPr lang="en-US" cap="none" sz="1000" b="0" i="0" u="none" baseline="0">
              <a:solidFill>
                <a:srgbClr val="000000"/>
              </a:solidFill>
              <a:latin typeface="Arial"/>
              <a:ea typeface="Arial"/>
              <a:cs typeface="Arial"/>
            </a:rPr>
            <a:t>American Degree 50 hours required (3 different activities</a:t>
          </a:r>
          <a:r>
            <a:rPr lang="en-US" cap="none" sz="1000" b="0" i="0" u="none" baseline="0">
              <a:solidFill>
                <a:srgbClr val="000000"/>
              </a:solidFill>
              <a:latin typeface="Arial"/>
              <a:ea typeface="Arial"/>
              <a:cs typeface="Arial"/>
            </a:rPr>
            <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hours </a:t>
          </a:r>
          <a:r>
            <a:rPr lang="en-US" cap="none" sz="1000" b="1" i="0" u="none" baseline="0">
              <a:solidFill>
                <a:srgbClr val="000000"/>
              </a:solidFill>
              <a:latin typeface="Arial"/>
              <a:ea typeface="Arial"/>
              <a:cs typeface="Arial"/>
            </a:rPr>
            <a:t>may be cumulative.</a:t>
          </a:r>
          <a:r>
            <a:rPr lang="en-US" cap="none" sz="1000" b="0" i="0" u="none" baseline="0">
              <a:solidFill>
                <a:srgbClr val="000000"/>
              </a:solidFill>
              <a:latin typeface="Arial"/>
              <a:ea typeface="Arial"/>
              <a:cs typeface="Arial"/>
            </a:rPr>
            <a:t>  Example:  10 hours required for Chapter Degree, 15 more  hours are required for State Degree, and 25 more hours are required for American Degree.  These hours may NOT be duplicated for Directed Lab (unpaid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9525</xdr:colOff>
      <xdr:row>43</xdr:row>
      <xdr:rowOff>0</xdr:rowOff>
    </xdr:from>
    <xdr:to>
      <xdr:col>1</xdr:col>
      <xdr:colOff>114300</xdr:colOff>
      <xdr:row>44</xdr:row>
      <xdr:rowOff>0</xdr:rowOff>
    </xdr:to>
    <xdr:pic>
      <xdr:nvPicPr>
        <xdr:cNvPr id="3" name="Picture 3"/>
        <xdr:cNvPicPr preferRelativeResize="1">
          <a:picLocks noChangeAspect="1"/>
        </xdr:cNvPicPr>
      </xdr:nvPicPr>
      <xdr:blipFill>
        <a:blip r:embed="rId1"/>
        <a:stretch>
          <a:fillRect/>
        </a:stretch>
      </xdr:blipFill>
      <xdr:spPr>
        <a:xfrm>
          <a:off x="9525" y="9839325"/>
          <a:ext cx="190500" cy="180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45</xdr:row>
      <xdr:rowOff>0</xdr:rowOff>
    </xdr:from>
    <xdr:to>
      <xdr:col>1</xdr:col>
      <xdr:colOff>114300</xdr:colOff>
      <xdr:row>46</xdr:row>
      <xdr:rowOff>0</xdr:rowOff>
    </xdr:to>
    <xdr:pic>
      <xdr:nvPicPr>
        <xdr:cNvPr id="1" name="Picture 3"/>
        <xdr:cNvPicPr preferRelativeResize="1">
          <a:picLocks noChangeAspect="1"/>
        </xdr:cNvPicPr>
      </xdr:nvPicPr>
      <xdr:blipFill>
        <a:blip r:embed="rId1"/>
        <a:stretch>
          <a:fillRect/>
        </a:stretch>
      </xdr:blipFill>
      <xdr:spPr>
        <a:xfrm>
          <a:off x="9525" y="10258425"/>
          <a:ext cx="190500" cy="180975"/>
        </a:xfrm>
        <a:prstGeom prst="rect">
          <a:avLst/>
        </a:prstGeom>
        <a:noFill/>
        <a:ln w="9525" cmpd="sng">
          <a:noFill/>
        </a:ln>
      </xdr:spPr>
    </xdr:pic>
    <xdr:clientData/>
  </xdr:twoCellAnchor>
  <xdr:twoCellAnchor>
    <xdr:from>
      <xdr:col>8</xdr:col>
      <xdr:colOff>695325</xdr:colOff>
      <xdr:row>3</xdr:row>
      <xdr:rowOff>9525</xdr:rowOff>
    </xdr:from>
    <xdr:to>
      <xdr:col>18</xdr:col>
      <xdr:colOff>285750</xdr:colOff>
      <xdr:row>68</xdr:row>
      <xdr:rowOff>142875</xdr:rowOff>
    </xdr:to>
    <xdr:sp>
      <xdr:nvSpPr>
        <xdr:cNvPr id="2" name="Text 4"/>
        <xdr:cNvSpPr txBox="1">
          <a:spLocks noChangeArrowheads="1"/>
        </xdr:cNvSpPr>
      </xdr:nvSpPr>
      <xdr:spPr>
        <a:xfrm>
          <a:off x="7658100" y="590550"/>
          <a:ext cx="5734050" cy="135540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LEADERSHIP ACTIVITIES (FFA Office Held and Related FFA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These are activities that are made available to all candidates as a result of their membership in the FFA.  Activities can be those sponsored by the local chapter, state association or national organization.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activity in which the candidate was involved. Each candidate can list major FFA activities according to the level in which the participation occurred.
</a:t>
          </a:r>
          <a:r>
            <a:rPr lang="en-US" cap="none" sz="1000" b="1" i="0" u="none" baseline="0">
              <a:solidFill>
                <a:srgbClr val="000000"/>
              </a:solidFill>
              <a:latin typeface="Arial"/>
              <a:ea typeface="Arial"/>
              <a:cs typeface="Arial"/>
            </a:rPr>
            <a:t>Level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an indication of the level of the specific leadership activity.  This allows each candidate to list different activities and show participation in a specific activity for more than one year.  Each candidate should insert the specific year or years that they participated at each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Offices Held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junior officer, secretary
</a:t>
          </a:r>
          <a:r>
            <a:rPr lang="en-US" cap="none" sz="1000" b="0" i="0" u="none" baseline="0">
              <a:solidFill>
                <a:srgbClr val="000000"/>
              </a:solidFill>
              <a:latin typeface="Arial"/>
              <a:ea typeface="Arial"/>
              <a:cs typeface="Arial"/>
            </a:rPr>
            <a:t>- president of chapter
</a:t>
          </a:r>
          <a:r>
            <a:rPr lang="en-US" cap="none" sz="1000" b="0" i="0" u="none" baseline="0">
              <a:solidFill>
                <a:srgbClr val="000000"/>
              </a:solidFill>
              <a:latin typeface="Arial"/>
              <a:ea typeface="Arial"/>
              <a:cs typeface="Arial"/>
            </a:rPr>
            <a:t>- major committee assignments
</a:t>
          </a:r>
          <a:r>
            <a:rPr lang="en-US" cap="none" sz="1000" b="0" i="0" u="none" baseline="0">
              <a:solidFill>
                <a:srgbClr val="000000"/>
              </a:solidFill>
              <a:latin typeface="Arial"/>
              <a:ea typeface="Arial"/>
              <a:cs typeface="Arial"/>
            </a:rPr>
            <a:t>- chairperson of public relations committee
</a:t>
          </a:r>
          <a:r>
            <a:rPr lang="en-US" cap="none" sz="1000" b="0" i="0" u="none" baseline="0">
              <a:solidFill>
                <a:srgbClr val="000000"/>
              </a:solidFill>
              <a:latin typeface="Arial"/>
              <a:ea typeface="Arial"/>
              <a:cs typeface="Arial"/>
            </a:rPr>
            <a:t>- chairperson of meal for spring award banquet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Recognition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Star Greenhand
</a:t>
          </a:r>
          <a:r>
            <a:rPr lang="en-US" cap="none" sz="1000" b="0" i="0" u="none" baseline="0">
              <a:solidFill>
                <a:srgbClr val="000000"/>
              </a:solidFill>
              <a:latin typeface="Arial"/>
              <a:ea typeface="Arial"/>
              <a:cs typeface="Arial"/>
            </a:rPr>
            <a:t>- Chapter Star Farmer
</a:t>
          </a:r>
          <a:r>
            <a:rPr lang="en-US" cap="none" sz="1000" b="0" i="0" u="none" baseline="0">
              <a:solidFill>
                <a:srgbClr val="000000"/>
              </a:solidFill>
              <a:latin typeface="Arial"/>
              <a:ea typeface="Arial"/>
              <a:cs typeface="Arial"/>
            </a:rPr>
            <a:t>- Chapter Star in Agribusiness
</a:t>
          </a:r>
          <a:r>
            <a:rPr lang="en-US" cap="none" sz="1000" b="0" i="0" u="none" baseline="0">
              <a:solidFill>
                <a:srgbClr val="000000"/>
              </a:solidFill>
              <a:latin typeface="Arial"/>
              <a:ea typeface="Arial"/>
              <a:cs typeface="Arial"/>
            </a:rPr>
            <a:t>- State Star in Agribusiness
</a:t>
          </a:r>
          <a:r>
            <a:rPr lang="en-US" cap="none" sz="1000" b="0" i="0" u="none" baseline="0">
              <a:solidFill>
                <a:srgbClr val="000000"/>
              </a:solidFill>
              <a:latin typeface="Arial"/>
              <a:ea typeface="Arial"/>
              <a:cs typeface="Arial"/>
            </a:rPr>
            <a:t>- State Star Farmer
</a:t>
          </a:r>
          <a:r>
            <a:rPr lang="en-US" cap="none" sz="1000" b="0" i="0" u="none" baseline="0">
              <a:solidFill>
                <a:srgbClr val="000000"/>
              </a:solidFill>
              <a:latin typeface="Arial"/>
              <a:ea typeface="Arial"/>
              <a:cs typeface="Arial"/>
            </a:rPr>
            <a:t>- chapter member of the year
</a:t>
          </a:r>
          <a:r>
            <a:rPr lang="en-US" cap="none" sz="1000" b="0" i="0" u="none" baseline="0">
              <a:solidFill>
                <a:srgbClr val="000000"/>
              </a:solidFill>
              <a:latin typeface="Arial"/>
              <a:ea typeface="Arial"/>
              <a:cs typeface="Arial"/>
            </a:rPr>
            <a:t>- 100%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Competitive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judging contests (specify)
</a:t>
          </a:r>
          <a:r>
            <a:rPr lang="en-US" cap="none" sz="1000" b="0" i="0" u="none" baseline="0">
              <a:solidFill>
                <a:srgbClr val="000000"/>
              </a:solidFill>
              <a:latin typeface="Arial"/>
              <a:ea typeface="Arial"/>
              <a:cs typeface="Arial"/>
            </a:rPr>
            <a:t>- livestock and crop shows
</a:t>
          </a:r>
          <a:r>
            <a:rPr lang="en-US" cap="none" sz="1000" b="0" i="0" u="none" baseline="0">
              <a:solidFill>
                <a:srgbClr val="000000"/>
              </a:solidFill>
              <a:latin typeface="Arial"/>
              <a:ea typeface="Arial"/>
              <a:cs typeface="Arial"/>
            </a:rPr>
            <a:t>- parliamentary procedure
</a:t>
          </a:r>
          <a:r>
            <a:rPr lang="en-US" cap="none" sz="1000" b="0" i="0" u="none" baseline="0">
              <a:solidFill>
                <a:srgbClr val="000000"/>
              </a:solidFill>
              <a:latin typeface="Arial"/>
              <a:ea typeface="Arial"/>
              <a:cs typeface="Arial"/>
            </a:rPr>
            <a:t>- showmanship
</a:t>
          </a:r>
          <a:r>
            <a:rPr lang="en-US" cap="none" sz="1000" b="0" i="0" u="none" baseline="0">
              <a:solidFill>
                <a:srgbClr val="000000"/>
              </a:solidFill>
              <a:latin typeface="Arial"/>
              <a:ea typeface="Arial"/>
              <a:cs typeface="Arial"/>
            </a:rPr>
            <a:t>- agriscience fairs
</a:t>
          </a:r>
          <a:r>
            <a:rPr lang="en-US" cap="none" sz="1000" b="0" i="0" u="none" baseline="0">
              <a:solidFill>
                <a:srgbClr val="000000"/>
              </a:solidFill>
              <a:latin typeface="Arial"/>
              <a:ea typeface="Arial"/>
              <a:cs typeface="Arial"/>
            </a:rPr>
            <a:t>- speaking contests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Cooperative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chapter cooperative for buying or selling
</a:t>
          </a:r>
          <a:r>
            <a:rPr lang="en-US" cap="none" sz="1000" b="0" i="0" u="none" baseline="0">
              <a:solidFill>
                <a:srgbClr val="000000"/>
              </a:solidFill>
              <a:latin typeface="Arial"/>
              <a:ea typeface="Arial"/>
              <a:cs typeface="Arial"/>
            </a:rPr>
            <a:t>- swine or other animal chains
</a:t>
          </a:r>
          <a:r>
            <a:rPr lang="en-US" cap="none" sz="1000" b="0" i="0" u="none" baseline="0">
              <a:solidFill>
                <a:srgbClr val="000000"/>
              </a:solidFill>
              <a:latin typeface="Arial"/>
              <a:ea typeface="Arial"/>
              <a:cs typeface="Arial"/>
            </a:rPr>
            <a:t>- FFA cooperation with local farm or community organization
</a:t>
          </a:r>
          <a:r>
            <a:rPr lang="en-US" cap="none" sz="1000" b="0" i="0" u="none" baseline="0">
              <a:solidFill>
                <a:srgbClr val="000000"/>
              </a:solidFill>
              <a:latin typeface="Arial"/>
              <a:ea typeface="Arial"/>
              <a:cs typeface="Arial"/>
            </a:rPr>
            <a:t>- chapter farming and/or gardening entrepreneurships
</a:t>
          </a:r>
          <a:r>
            <a:rPr lang="en-US" cap="none" sz="1000" b="0" i="0" u="none" baseline="0">
              <a:solidFill>
                <a:srgbClr val="000000"/>
              </a:solidFill>
              <a:latin typeface="Arial"/>
              <a:ea typeface="Arial"/>
              <a:cs typeface="Arial"/>
            </a:rPr>
            <a:t>- chapter land reclamation
</a:t>
          </a:r>
          <a:r>
            <a:rPr lang="en-US" cap="none" sz="1000" b="0" i="0" u="none" baseline="0">
              <a:solidFill>
                <a:srgbClr val="000000"/>
              </a:solidFill>
              <a:latin typeface="Arial"/>
              <a:ea typeface="Arial"/>
              <a:cs typeface="Arial"/>
            </a:rPr>
            <a:t>- cooperative effort on reforestation
</a:t>
          </a:r>
          <a:r>
            <a:rPr lang="en-US" cap="none" sz="1000" b="0" i="0" u="none" baseline="0">
              <a:solidFill>
                <a:srgbClr val="000000"/>
              </a:solidFill>
              <a:latin typeface="Arial"/>
              <a:ea typeface="Arial"/>
              <a:cs typeface="Arial"/>
            </a:rPr>
            <a:t>- educational tours
</a:t>
          </a:r>
          <a:r>
            <a:rPr lang="en-US" cap="none" sz="1000" b="0" i="0" u="none" baseline="0">
              <a:solidFill>
                <a:srgbClr val="000000"/>
              </a:solidFill>
              <a:latin typeface="Arial"/>
              <a:ea typeface="Arial"/>
              <a:cs typeface="Arial"/>
            </a:rPr>
            <a:t>- parent/member banquet
</a:t>
          </a:r>
          <a:r>
            <a:rPr lang="en-US" cap="none" sz="1000" b="0" i="0" u="none" baseline="0">
              <a:solidFill>
                <a:srgbClr val="000000"/>
              </a:solidFill>
              <a:latin typeface="Arial"/>
              <a:ea typeface="Arial"/>
              <a:cs typeface="Arial"/>
            </a:rPr>
            <a:t>- sponsorship of local agriscience fair 
</a:t>
          </a:r>
          <a:r>
            <a:rPr lang="en-US" cap="none" sz="1000" b="0" i="0" u="none" baseline="0">
              <a:solidFill>
                <a:srgbClr val="000000"/>
              </a:solidFill>
              <a:latin typeface="Arial"/>
              <a:ea typeface="Arial"/>
              <a:cs typeface="Arial"/>
            </a:rPr>
            <a:t>- preparing chapter exhibits for fairs and shows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VII.   COMMUNITY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Community service, also referred to as “service learning”, engages students in the educational process, allowing them to use practices they learn in the classroom to make a difference in real life. Students not only learn about democracy and citizenship, they become actively contributing citizens and community members through the service they perform.</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Use this definition as a guide to determine if a given activity is considered a community service. An activity must meet all of the following criteria in order to be approved as community service: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tangible community involvement.</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Students have an opportunity to gain skills and competencies or apply skills and competencies  learned in the classroom setting.</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a demonstrated positive impact on the community or individuals who live and work in the community.</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student gives of his/her time, energy or knowledge through activities focused on helping others, improving community resources or improving community infrastructure.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When using this definition, consider this example: Participating on a school athletic team is a school related activity, but it is not community service.  Volunteering as a Little League, Pop Warner Football or soccer team coach would be acceptable. As stated in the 2010-2011 Official FFA Manual, American FFA Degree candidates must have participated in at least 50 hours of community service, within at least three different community service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and Activities reported here cannot be duplicated in the sections above or on page 3 placement activities.  All hours reported in this section must take place outside of regularly scheduled class time.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activity was conducted such as 2009, 2010, 2011,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Degree</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Chapter Degree  10 hours required 
</a:t>
          </a:r>
          <a:r>
            <a:rPr lang="en-US" cap="none" sz="1000" b="0" i="0" u="none" baseline="0">
              <a:solidFill>
                <a:srgbClr val="000000"/>
              </a:solidFill>
              <a:latin typeface="Arial"/>
              <a:ea typeface="Arial"/>
              <a:cs typeface="Arial"/>
            </a:rPr>
            <a:t>State Degree  25 hours required (2 different activities required)
</a:t>
          </a:r>
          <a:r>
            <a:rPr lang="en-US" cap="none" sz="1000" b="0" i="0" u="none" baseline="0">
              <a:solidFill>
                <a:srgbClr val="000000"/>
              </a:solidFill>
              <a:latin typeface="Arial"/>
              <a:ea typeface="Arial"/>
              <a:cs typeface="Arial"/>
            </a:rPr>
            <a:t>American Degree 50 hours required (3 different activities</a:t>
          </a:r>
          <a:r>
            <a:rPr lang="en-US" cap="none" sz="1000" b="0" i="0" u="none" baseline="0">
              <a:solidFill>
                <a:srgbClr val="000000"/>
              </a:solidFill>
              <a:latin typeface="Arial"/>
              <a:ea typeface="Arial"/>
              <a:cs typeface="Arial"/>
            </a:rPr>
            <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hours </a:t>
          </a:r>
          <a:r>
            <a:rPr lang="en-US" cap="none" sz="1000" b="1" i="0" u="none" baseline="0">
              <a:solidFill>
                <a:srgbClr val="000000"/>
              </a:solidFill>
              <a:latin typeface="Arial"/>
              <a:ea typeface="Arial"/>
              <a:cs typeface="Arial"/>
            </a:rPr>
            <a:t>may be cumulative.</a:t>
          </a:r>
          <a:r>
            <a:rPr lang="en-US" cap="none" sz="1000" b="0" i="0" u="none" baseline="0">
              <a:solidFill>
                <a:srgbClr val="000000"/>
              </a:solidFill>
              <a:latin typeface="Arial"/>
              <a:ea typeface="Arial"/>
              <a:cs typeface="Arial"/>
            </a:rPr>
            <a:t>  Example:  10 hours required for Chapter Degree, 15 more  hours are required for State Degree, and 25 more hours are required for American Degree.  These hours may NOT be duplicated for Directed Lab (unpaid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9525</xdr:colOff>
      <xdr:row>45</xdr:row>
      <xdr:rowOff>0</xdr:rowOff>
    </xdr:from>
    <xdr:to>
      <xdr:col>1</xdr:col>
      <xdr:colOff>114300</xdr:colOff>
      <xdr:row>46</xdr:row>
      <xdr:rowOff>0</xdr:rowOff>
    </xdr:to>
    <xdr:pic>
      <xdr:nvPicPr>
        <xdr:cNvPr id="3" name="Picture 3"/>
        <xdr:cNvPicPr preferRelativeResize="1">
          <a:picLocks noChangeAspect="1"/>
        </xdr:cNvPicPr>
      </xdr:nvPicPr>
      <xdr:blipFill>
        <a:blip r:embed="rId1"/>
        <a:stretch>
          <a:fillRect/>
        </a:stretch>
      </xdr:blipFill>
      <xdr:spPr>
        <a:xfrm>
          <a:off x="9525" y="10258425"/>
          <a:ext cx="190500" cy="180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59</xdr:row>
      <xdr:rowOff>9525</xdr:rowOff>
    </xdr:from>
    <xdr:to>
      <xdr:col>0</xdr:col>
      <xdr:colOff>276225</xdr:colOff>
      <xdr:row>59</xdr:row>
      <xdr:rowOff>190500</xdr:rowOff>
    </xdr:to>
    <xdr:pic>
      <xdr:nvPicPr>
        <xdr:cNvPr id="1" name="Picture 3"/>
        <xdr:cNvPicPr preferRelativeResize="1">
          <a:picLocks noChangeAspect="1"/>
        </xdr:cNvPicPr>
      </xdr:nvPicPr>
      <xdr:blipFill>
        <a:blip r:embed="rId1"/>
        <a:stretch>
          <a:fillRect/>
        </a:stretch>
      </xdr:blipFill>
      <xdr:spPr>
        <a:xfrm>
          <a:off x="66675" y="9877425"/>
          <a:ext cx="2095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70</xdr:row>
      <xdr:rowOff>47625</xdr:rowOff>
    </xdr:from>
    <xdr:to>
      <xdr:col>1</xdr:col>
      <xdr:colOff>104775</xdr:colOff>
      <xdr:row>72</xdr:row>
      <xdr:rowOff>9525</xdr:rowOff>
    </xdr:to>
    <xdr:pic>
      <xdr:nvPicPr>
        <xdr:cNvPr id="1" name="Picture 10"/>
        <xdr:cNvPicPr preferRelativeResize="1">
          <a:picLocks noChangeAspect="1"/>
        </xdr:cNvPicPr>
      </xdr:nvPicPr>
      <xdr:blipFill>
        <a:blip r:embed="rId1"/>
        <a:stretch>
          <a:fillRect/>
        </a:stretch>
      </xdr:blipFill>
      <xdr:spPr>
        <a:xfrm>
          <a:off x="38100" y="11268075"/>
          <a:ext cx="200025" cy="180975"/>
        </a:xfrm>
        <a:prstGeom prst="rect">
          <a:avLst/>
        </a:prstGeom>
        <a:noFill/>
        <a:ln w="9525" cmpd="sng">
          <a:noFill/>
        </a:ln>
      </xdr:spPr>
    </xdr:pic>
    <xdr:clientData/>
  </xdr:twoCellAnchor>
  <xdr:twoCellAnchor>
    <xdr:from>
      <xdr:col>32</xdr:col>
      <xdr:colOff>257175</xdr:colOff>
      <xdr:row>13</xdr:row>
      <xdr:rowOff>38100</xdr:rowOff>
    </xdr:from>
    <xdr:to>
      <xdr:col>35</xdr:col>
      <xdr:colOff>123825</xdr:colOff>
      <xdr:row>14</xdr:row>
      <xdr:rowOff>0</xdr:rowOff>
    </xdr:to>
    <xdr:sp>
      <xdr:nvSpPr>
        <xdr:cNvPr id="2" name="Text 27"/>
        <xdr:cNvSpPr txBox="1">
          <a:spLocks noChangeArrowheads="1"/>
        </xdr:cNvSpPr>
      </xdr:nvSpPr>
      <xdr:spPr>
        <a:xfrm>
          <a:off x="6772275" y="2247900"/>
          <a:ext cx="18669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your 4 digit Chapter number here! </a:t>
          </a:r>
        </a:p>
      </xdr:txBody>
    </xdr:sp>
    <xdr:clientData/>
  </xdr:twoCellAnchor>
  <xdr:twoCellAnchor>
    <xdr:from>
      <xdr:col>32</xdr:col>
      <xdr:colOff>257175</xdr:colOff>
      <xdr:row>11</xdr:row>
      <xdr:rowOff>76200</xdr:rowOff>
    </xdr:from>
    <xdr:to>
      <xdr:col>36</xdr:col>
      <xdr:colOff>85725</xdr:colOff>
      <xdr:row>12</xdr:row>
      <xdr:rowOff>180975</xdr:rowOff>
    </xdr:to>
    <xdr:sp>
      <xdr:nvSpPr>
        <xdr:cNvPr id="3" name="Text 28"/>
        <xdr:cNvSpPr txBox="1">
          <a:spLocks noChangeArrowheads="1"/>
        </xdr:cNvSpPr>
      </xdr:nvSpPr>
      <xdr:spPr>
        <a:xfrm>
          <a:off x="6772275" y="1857375"/>
          <a:ext cx="2438400"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 two letter state abbreviation and click on it.</a:t>
          </a:r>
        </a:p>
      </xdr:txBody>
    </xdr:sp>
    <xdr:clientData/>
  </xdr:twoCellAnchor>
  <xdr:twoCellAnchor>
    <xdr:from>
      <xdr:col>32</xdr:col>
      <xdr:colOff>238125</xdr:colOff>
      <xdr:row>14</xdr:row>
      <xdr:rowOff>47625</xdr:rowOff>
    </xdr:from>
    <xdr:to>
      <xdr:col>36</xdr:col>
      <xdr:colOff>581025</xdr:colOff>
      <xdr:row>15</xdr:row>
      <xdr:rowOff>0</xdr:rowOff>
    </xdr:to>
    <xdr:sp>
      <xdr:nvSpPr>
        <xdr:cNvPr id="4" name="Text 29"/>
        <xdr:cNvSpPr txBox="1">
          <a:spLocks noChangeArrowheads="1"/>
        </xdr:cNvSpPr>
      </xdr:nvSpPr>
      <xdr:spPr>
        <a:xfrm>
          <a:off x="6753225" y="2457450"/>
          <a:ext cx="295275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0</xdr:col>
      <xdr:colOff>114300</xdr:colOff>
      <xdr:row>1</xdr:row>
      <xdr:rowOff>38100</xdr:rowOff>
    </xdr:from>
    <xdr:to>
      <xdr:col>16</xdr:col>
      <xdr:colOff>447675</xdr:colOff>
      <xdr:row>10</xdr:row>
      <xdr:rowOff>104775</xdr:rowOff>
    </xdr:to>
    <xdr:sp>
      <xdr:nvSpPr>
        <xdr:cNvPr id="5" name="Text 36"/>
        <xdr:cNvSpPr txBox="1">
          <a:spLocks noChangeArrowheads="1"/>
        </xdr:cNvSpPr>
      </xdr:nvSpPr>
      <xdr:spPr>
        <a:xfrm>
          <a:off x="114300" y="200025"/>
          <a:ext cx="64008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ABSOLUTELY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On Page 8a &amp; 8b YOU MUST PLACE AN X IN THE CELL ABOVE YOUR LAST YEAR OF RECORDS    
</a:t>
          </a:r>
          <a:r>
            <a:rPr lang="en-US" cap="none" sz="1000" b="1" i="0" u="none" baseline="0">
              <a:solidFill>
                <a:srgbClr val="000000"/>
              </a:solidFill>
              <a:latin typeface="Arial"/>
              <a:ea typeface="Arial"/>
              <a:cs typeface="Arial"/>
            </a:rPr>
            <a:t>       FOR EQUATIONS THROUGHOUT THE APPLICATION TO WORK CORRECTLY!</a:t>
          </a:r>
        </a:p>
      </xdr:txBody>
    </xdr:sp>
    <xdr:clientData/>
  </xdr:twoCellAnchor>
  <xdr:twoCellAnchor>
    <xdr:from>
      <xdr:col>32</xdr:col>
      <xdr:colOff>114300</xdr:colOff>
      <xdr:row>6</xdr:row>
      <xdr:rowOff>9525</xdr:rowOff>
    </xdr:from>
    <xdr:to>
      <xdr:col>36</xdr:col>
      <xdr:colOff>438150</xdr:colOff>
      <xdr:row>10</xdr:row>
      <xdr:rowOff>38100</xdr:rowOff>
    </xdr:to>
    <xdr:sp>
      <xdr:nvSpPr>
        <xdr:cNvPr id="6" name="Text 37"/>
        <xdr:cNvSpPr txBox="1">
          <a:spLocks noChangeArrowheads="1"/>
        </xdr:cNvSpPr>
      </xdr:nvSpPr>
      <xdr:spPr>
        <a:xfrm>
          <a:off x="6629400" y="981075"/>
          <a:ext cx="2933700" cy="676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correct information and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32</xdr:col>
      <xdr:colOff>304800</xdr:colOff>
      <xdr:row>35</xdr:row>
      <xdr:rowOff>9525</xdr:rowOff>
    </xdr:from>
    <xdr:to>
      <xdr:col>41</xdr:col>
      <xdr:colOff>266700</xdr:colOff>
      <xdr:row>57</xdr:row>
      <xdr:rowOff>142875</xdr:rowOff>
    </xdr:to>
    <xdr:sp>
      <xdr:nvSpPr>
        <xdr:cNvPr id="7" name="Text 3"/>
        <xdr:cNvSpPr txBox="1">
          <a:spLocks noChangeArrowheads="1"/>
        </xdr:cNvSpPr>
      </xdr:nvSpPr>
      <xdr:spPr>
        <a:xfrm>
          <a:off x="6819900" y="5876925"/>
          <a:ext cx="5619750" cy="3448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Statement of Candidate and Parent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requirement is to have a parent or guardian review the application and certify that the records are true, complete and accurate.  Each candidate should then make a permanent file copy for their records and submit the original copy to the Chapter President and FFA Advisor for their signatures.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certify that the records are true, complete and accurate, all completed applications must be reviewed and signed by the chapter president, FFA advisor and superintendent or principal. After signatures, the application should be duplicated so that the chapter has a permanent record of each application that has been submitted to the state FFA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XIII. Candidate's Scholastic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Article VI, Section E, Item 6, states that American Degree candidates must “have a record of outstanding leadership abilities and community involvement and have achieved a high school scholastic record of “C” or better as certified by an administrator or counselor.”
</a:t>
          </a:r>
          <a:r>
            <a:rPr lang="en-US" cap="none" sz="1000" b="0" i="0" u="none" baseline="0">
              <a:solidFill>
                <a:srgbClr val="000000"/>
              </a:solidFill>
              <a:latin typeface="Arial"/>
              <a:ea typeface="Arial"/>
              <a:cs typeface="Arial"/>
            </a:rPr>
            <a:t>Special Tip:
</a:t>
          </a:r>
          <a:r>
            <a:rPr lang="en-US" cap="none" sz="1000" b="0" i="0" u="none" baseline="0">
              <a:solidFill>
                <a:srgbClr val="000000"/>
              </a:solidFill>
              <a:latin typeface="Arial"/>
              <a:ea typeface="Arial"/>
              <a:cs typeface="Arial"/>
            </a:rPr>
            <a:t>On completing the final copy of the application be sure that either an administrator or counselor certifies it before forwarding in on to the state FFA office.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104775</xdr:colOff>
      <xdr:row>10</xdr:row>
      <xdr:rowOff>142875</xdr:rowOff>
    </xdr:from>
    <xdr:to>
      <xdr:col>13</xdr:col>
      <xdr:colOff>0</xdr:colOff>
      <xdr:row>19</xdr:row>
      <xdr:rowOff>9525</xdr:rowOff>
    </xdr:to>
    <xdr:pic>
      <xdr:nvPicPr>
        <xdr:cNvPr id="8" name="Picture 8" descr="Color FFA Emblem Med Quality - Size"/>
        <xdr:cNvPicPr preferRelativeResize="1">
          <a:picLocks noChangeAspect="1"/>
        </xdr:cNvPicPr>
      </xdr:nvPicPr>
      <xdr:blipFill>
        <a:blip r:embed="rId2"/>
        <a:stretch>
          <a:fillRect/>
        </a:stretch>
      </xdr:blipFill>
      <xdr:spPr>
        <a:xfrm>
          <a:off x="3314700" y="1762125"/>
          <a:ext cx="819150"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52</xdr:row>
      <xdr:rowOff>9525</xdr:rowOff>
    </xdr:from>
    <xdr:ext cx="209550" cy="180975"/>
    <xdr:sp>
      <xdr:nvSpPr>
        <xdr:cNvPr id="1" name="Picture 3"/>
        <xdr:cNvSpPr>
          <a:spLocks noChangeAspect="1"/>
        </xdr:cNvSpPr>
      </xdr:nvSpPr>
      <xdr:spPr>
        <a:xfrm>
          <a:off x="66675" y="10106025"/>
          <a:ext cx="209550" cy="1809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0</xdr:col>
      <xdr:colOff>38100</xdr:colOff>
      <xdr:row>52</xdr:row>
      <xdr:rowOff>0</xdr:rowOff>
    </xdr:from>
    <xdr:to>
      <xdr:col>0</xdr:col>
      <xdr:colOff>238125</xdr:colOff>
      <xdr:row>52</xdr:row>
      <xdr:rowOff>180975</xdr:rowOff>
    </xdr:to>
    <xdr:pic>
      <xdr:nvPicPr>
        <xdr:cNvPr id="2" name="Picture 10"/>
        <xdr:cNvPicPr preferRelativeResize="1">
          <a:picLocks noChangeAspect="1"/>
        </xdr:cNvPicPr>
      </xdr:nvPicPr>
      <xdr:blipFill>
        <a:blip r:embed="rId1"/>
        <a:stretch>
          <a:fillRect/>
        </a:stretch>
      </xdr:blipFill>
      <xdr:spPr>
        <a:xfrm>
          <a:off x="38100" y="10096500"/>
          <a:ext cx="20002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38100</xdr:rowOff>
    </xdr:from>
    <xdr:to>
      <xdr:col>1</xdr:col>
      <xdr:colOff>104775</xdr:colOff>
      <xdr:row>57</xdr:row>
      <xdr:rowOff>0</xdr:rowOff>
    </xdr:to>
    <xdr:pic>
      <xdr:nvPicPr>
        <xdr:cNvPr id="1" name="Picture 10"/>
        <xdr:cNvPicPr preferRelativeResize="1">
          <a:picLocks noChangeAspect="1"/>
        </xdr:cNvPicPr>
      </xdr:nvPicPr>
      <xdr:blipFill>
        <a:blip r:embed="rId1"/>
        <a:stretch>
          <a:fillRect/>
        </a:stretch>
      </xdr:blipFill>
      <xdr:spPr>
        <a:xfrm>
          <a:off x="47625" y="10687050"/>
          <a:ext cx="190500" cy="180975"/>
        </a:xfrm>
        <a:prstGeom prst="rect">
          <a:avLst/>
        </a:prstGeom>
        <a:noFill/>
        <a:ln w="9525" cmpd="sng">
          <a:noFill/>
        </a:ln>
      </xdr:spPr>
    </xdr:pic>
    <xdr:clientData/>
  </xdr:twoCellAnchor>
  <xdr:twoCellAnchor>
    <xdr:from>
      <xdr:col>12</xdr:col>
      <xdr:colOff>523875</xdr:colOff>
      <xdr:row>26</xdr:row>
      <xdr:rowOff>9525</xdr:rowOff>
    </xdr:from>
    <xdr:to>
      <xdr:col>16</xdr:col>
      <xdr:colOff>352425</xdr:colOff>
      <xdr:row>28</xdr:row>
      <xdr:rowOff>142875</xdr:rowOff>
    </xdr:to>
    <xdr:sp>
      <xdr:nvSpPr>
        <xdr:cNvPr id="2" name="Text 30"/>
        <xdr:cNvSpPr txBox="1">
          <a:spLocks noChangeArrowheads="1"/>
        </xdr:cNvSpPr>
      </xdr:nvSpPr>
      <xdr:spPr>
        <a:xfrm>
          <a:off x="7153275" y="5219700"/>
          <a:ext cx="2438400" cy="485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Must be 3 Years &amp;/or 540 Hours or All the Ag Ed Offered or Two Years Secondary and 1 year post-secondary to qualify.</a:t>
          </a:r>
        </a:p>
      </xdr:txBody>
    </xdr:sp>
    <xdr:clientData/>
  </xdr:twoCellAnchor>
  <xdr:twoCellAnchor>
    <xdr:from>
      <xdr:col>0</xdr:col>
      <xdr:colOff>114300</xdr:colOff>
      <xdr:row>1</xdr:row>
      <xdr:rowOff>38100</xdr:rowOff>
    </xdr:from>
    <xdr:to>
      <xdr:col>11</xdr:col>
      <xdr:colOff>752475</xdr:colOff>
      <xdr:row>8</xdr:row>
      <xdr:rowOff>47625</xdr:rowOff>
    </xdr:to>
    <xdr:sp>
      <xdr:nvSpPr>
        <xdr:cNvPr id="3" name="Text 36"/>
        <xdr:cNvSpPr txBox="1">
          <a:spLocks noChangeArrowheads="1"/>
        </xdr:cNvSpPr>
      </xdr:nvSpPr>
      <xdr:spPr>
        <a:xfrm>
          <a:off x="114300" y="200025"/>
          <a:ext cx="6515100" cy="1143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p>
      </xdr:txBody>
    </xdr:sp>
    <xdr:clientData/>
  </xdr:twoCellAnchor>
  <xdr:twoCellAnchor>
    <xdr:from>
      <xdr:col>12</xdr:col>
      <xdr:colOff>533400</xdr:colOff>
      <xdr:row>31</xdr:row>
      <xdr:rowOff>161925</xdr:rowOff>
    </xdr:from>
    <xdr:to>
      <xdr:col>21</xdr:col>
      <xdr:colOff>495300</xdr:colOff>
      <xdr:row>38</xdr:row>
      <xdr:rowOff>123825</xdr:rowOff>
    </xdr:to>
    <xdr:sp>
      <xdr:nvSpPr>
        <xdr:cNvPr id="4" name="Text 3"/>
        <xdr:cNvSpPr txBox="1">
          <a:spLocks noChangeArrowheads="1"/>
        </xdr:cNvSpPr>
      </xdr:nvSpPr>
      <xdr:spPr>
        <a:xfrm>
          <a:off x="7162800" y="6410325"/>
          <a:ext cx="5619750" cy="145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Paying property or income tax is part of the price of operating a profitable business or owning property.  Having candidates indicate whether they have paid tax adds credibility to the financial information submitted in the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Even if no tax was due, you are required to indicate whether you have file tax returns, and if so for which years.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56</xdr:row>
      <xdr:rowOff>38100</xdr:rowOff>
    </xdr:from>
    <xdr:to>
      <xdr:col>1</xdr:col>
      <xdr:colOff>104775</xdr:colOff>
      <xdr:row>58</xdr:row>
      <xdr:rowOff>0</xdr:rowOff>
    </xdr:to>
    <xdr:pic>
      <xdr:nvPicPr>
        <xdr:cNvPr id="1" name="Picture 10"/>
        <xdr:cNvPicPr preferRelativeResize="1">
          <a:picLocks noChangeAspect="1"/>
        </xdr:cNvPicPr>
      </xdr:nvPicPr>
      <xdr:blipFill>
        <a:blip r:embed="rId1"/>
        <a:stretch>
          <a:fillRect/>
        </a:stretch>
      </xdr:blipFill>
      <xdr:spPr>
        <a:xfrm>
          <a:off x="47625" y="11420475"/>
          <a:ext cx="190500" cy="180975"/>
        </a:xfrm>
        <a:prstGeom prst="rect">
          <a:avLst/>
        </a:prstGeom>
        <a:noFill/>
        <a:ln w="9525" cmpd="sng">
          <a:noFill/>
        </a:ln>
      </xdr:spPr>
    </xdr:pic>
    <xdr:clientData/>
  </xdr:twoCellAnchor>
  <xdr:twoCellAnchor>
    <xdr:from>
      <xdr:col>12</xdr:col>
      <xdr:colOff>209550</xdr:colOff>
      <xdr:row>31</xdr:row>
      <xdr:rowOff>152400</xdr:rowOff>
    </xdr:from>
    <xdr:to>
      <xdr:col>21</xdr:col>
      <xdr:colOff>0</xdr:colOff>
      <xdr:row>38</xdr:row>
      <xdr:rowOff>133350</xdr:rowOff>
    </xdr:to>
    <xdr:sp>
      <xdr:nvSpPr>
        <xdr:cNvPr id="2" name="Text 3"/>
        <xdr:cNvSpPr txBox="1">
          <a:spLocks noChangeArrowheads="1"/>
        </xdr:cNvSpPr>
      </xdr:nvSpPr>
      <xdr:spPr>
        <a:xfrm>
          <a:off x="6838950" y="6391275"/>
          <a:ext cx="5048250" cy="14001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Paying property or income tax is part of the price of operating a profitable business or owning property.  Having candidates indicate whether they have paid tax adds credibility to the financial information submitted in the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Even if no tax was due, you are required to indicate whether you have file tax returns, and if so for which years.
</a:t>
          </a:r>
          <a:r>
            <a:rPr lang="en-US" cap="none" sz="1000" b="0" i="0" u="none" baseline="0">
              <a:solidFill>
                <a:srgbClr val="000000"/>
              </a:solidFill>
              <a:latin typeface="Arial"/>
              <a:ea typeface="Arial"/>
              <a:cs typeface="Arial"/>
            </a:rPr>
            <a:t>
</a:t>
          </a:r>
        </a:p>
      </xdr:txBody>
    </xdr:sp>
    <xdr:clientData/>
  </xdr:twoCellAnchor>
  <xdr:twoCellAnchor>
    <xdr:from>
      <xdr:col>1</xdr:col>
      <xdr:colOff>123825</xdr:colOff>
      <xdr:row>0</xdr:row>
      <xdr:rowOff>209550</xdr:rowOff>
    </xdr:from>
    <xdr:to>
      <xdr:col>12</xdr:col>
      <xdr:colOff>142875</xdr:colOff>
      <xdr:row>7</xdr:row>
      <xdr:rowOff>219075</xdr:rowOff>
    </xdr:to>
    <xdr:sp>
      <xdr:nvSpPr>
        <xdr:cNvPr id="3" name="Text 36"/>
        <xdr:cNvSpPr txBox="1">
          <a:spLocks noChangeArrowheads="1"/>
        </xdr:cNvSpPr>
      </xdr:nvSpPr>
      <xdr:spPr>
        <a:xfrm>
          <a:off x="257175" y="209550"/>
          <a:ext cx="6515100" cy="17430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YOU MUST ANSWER QUESTIONS 19 - 21 ON THIS PAGE!
</a:t>
          </a:r>
          <a:r>
            <a:rPr lang="en-US" cap="none" sz="6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ALL OTHER RESPONSES (Items 14 - 18 &amp; 22) COME FROM THE PREVIOUS WORKSHEET TITLED
</a:t>
          </a:r>
          <a:r>
            <a:rPr lang="en-US" cap="none" sz="1000" b="1" i="0" u="none" baseline="0">
              <a:solidFill>
                <a:srgbClr val="000000"/>
              </a:solidFill>
              <a:latin typeface="Arial"/>
              <a:ea typeface="Arial"/>
              <a:cs typeface="Arial"/>
            </a:rPr>
            <a:t>      "COVER 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D. ABSOLUTELY DO NOT COPY AND PASTE CELLS FOR ANY REASON!</a:t>
          </a:r>
          <a:r>
            <a:rPr lang="en-US" cap="none" sz="1000" b="1" i="0" u="none" baseline="0">
              <a:solidFill>
                <a:srgbClr val="000000"/>
              </a:solidFill>
              <a:latin typeface="Arial"/>
              <a:ea typeface="Arial"/>
              <a:cs typeface="Arial"/>
            </a:rPr>
            <a:t>
</a:t>
          </a:r>
        </a:p>
      </xdr:txBody>
    </xdr:sp>
    <xdr:clientData/>
  </xdr:twoCellAnchor>
  <xdr:oneCellAnchor>
    <xdr:from>
      <xdr:col>7</xdr:col>
      <xdr:colOff>28575</xdr:colOff>
      <xdr:row>22</xdr:row>
      <xdr:rowOff>76200</xdr:rowOff>
    </xdr:from>
    <xdr:ext cx="2752725" cy="295275"/>
    <xdr:sp>
      <xdr:nvSpPr>
        <xdr:cNvPr id="4" name="ComboBox1" hidden="1"/>
        <xdr:cNvSpPr>
          <a:spLocks/>
        </xdr:cNvSpPr>
      </xdr:nvSpPr>
      <xdr:spPr>
        <a:xfrm>
          <a:off x="3124200" y="5972175"/>
          <a:ext cx="2752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7</xdr:col>
      <xdr:colOff>504825</xdr:colOff>
      <xdr:row>19</xdr:row>
      <xdr:rowOff>142875</xdr:rowOff>
    </xdr:from>
    <xdr:ext cx="981075" cy="238125"/>
    <xdr:sp>
      <xdr:nvSpPr>
        <xdr:cNvPr id="5" name="ComboBox2" hidden="1"/>
        <xdr:cNvSpPr>
          <a:spLocks/>
        </xdr:cNvSpPr>
      </xdr:nvSpPr>
      <xdr:spPr>
        <a:xfrm>
          <a:off x="3600450" y="5191125"/>
          <a:ext cx="9810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10</xdr:col>
      <xdr:colOff>685800</xdr:colOff>
      <xdr:row>20</xdr:row>
      <xdr:rowOff>76200</xdr:rowOff>
    </xdr:from>
    <xdr:ext cx="819150" cy="276225"/>
    <xdr:sp>
      <xdr:nvSpPr>
        <xdr:cNvPr id="6" name="ComboBox3" hidden="1"/>
        <xdr:cNvSpPr>
          <a:spLocks/>
        </xdr:cNvSpPr>
      </xdr:nvSpPr>
      <xdr:spPr>
        <a:xfrm>
          <a:off x="5819775" y="5467350"/>
          <a:ext cx="8191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7</xdr:row>
      <xdr:rowOff>47625</xdr:rowOff>
    </xdr:from>
    <xdr:to>
      <xdr:col>12</xdr:col>
      <xdr:colOff>9525</xdr:colOff>
      <xdr:row>20</xdr:row>
      <xdr:rowOff>66675</xdr:rowOff>
    </xdr:to>
    <xdr:sp fLocksText="0">
      <xdr:nvSpPr>
        <xdr:cNvPr id="1" name="Text 1"/>
        <xdr:cNvSpPr txBox="1">
          <a:spLocks noChangeArrowheads="1"/>
        </xdr:cNvSpPr>
      </xdr:nvSpPr>
      <xdr:spPr>
        <a:xfrm>
          <a:off x="400050" y="1409700"/>
          <a:ext cx="6067425" cy="2143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r>
            <a:rPr lang="en-US" cap="none" sz="1100" b="0" i="0" u="none" baseline="0">
              <a:solidFill>
                <a:srgbClr val="000000"/>
              </a:solidFill>
              <a:latin typeface="Arial"/>
              <a:ea typeface="Arial"/>
              <a:cs typeface="Arial"/>
            </a:rPr>
            <a:t> </a:t>
          </a:r>
        </a:p>
      </xdr:txBody>
    </xdr:sp>
    <xdr:clientData/>
  </xdr:twoCellAnchor>
  <xdr:twoCellAnchor editAs="absolute">
    <xdr:from>
      <xdr:col>2</xdr:col>
      <xdr:colOff>47625</xdr:colOff>
      <xdr:row>23</xdr:row>
      <xdr:rowOff>76200</xdr:rowOff>
    </xdr:from>
    <xdr:to>
      <xdr:col>12</xdr:col>
      <xdr:colOff>0</xdr:colOff>
      <xdr:row>39</xdr:row>
      <xdr:rowOff>66675</xdr:rowOff>
    </xdr:to>
    <xdr:sp fLocksText="0">
      <xdr:nvSpPr>
        <xdr:cNvPr id="2" name="Text 2"/>
        <xdr:cNvSpPr txBox="1">
          <a:spLocks noChangeArrowheads="1"/>
        </xdr:cNvSpPr>
      </xdr:nvSpPr>
      <xdr:spPr>
        <a:xfrm>
          <a:off x="409575" y="4105275"/>
          <a:ext cx="6048375" cy="2600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2</xdr:col>
      <xdr:colOff>38100</xdr:colOff>
      <xdr:row>42</xdr:row>
      <xdr:rowOff>47625</xdr:rowOff>
    </xdr:from>
    <xdr:to>
      <xdr:col>12</xdr:col>
      <xdr:colOff>0</xdr:colOff>
      <xdr:row>56</xdr:row>
      <xdr:rowOff>85725</xdr:rowOff>
    </xdr:to>
    <xdr:sp fLocksText="0">
      <xdr:nvSpPr>
        <xdr:cNvPr id="3" name="Text 4"/>
        <xdr:cNvSpPr txBox="1">
          <a:spLocks noChangeArrowheads="1"/>
        </xdr:cNvSpPr>
      </xdr:nvSpPr>
      <xdr:spPr>
        <a:xfrm>
          <a:off x="400050" y="7229475"/>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xdr:from>
      <xdr:col>13</xdr:col>
      <xdr:colOff>0</xdr:colOff>
      <xdr:row>7</xdr:row>
      <xdr:rowOff>0</xdr:rowOff>
    </xdr:from>
    <xdr:to>
      <xdr:col>19</xdr:col>
      <xdr:colOff>609600</xdr:colOff>
      <xdr:row>15</xdr:row>
      <xdr:rowOff>142875</xdr:rowOff>
    </xdr:to>
    <xdr:sp>
      <xdr:nvSpPr>
        <xdr:cNvPr id="4" name="Text 6"/>
        <xdr:cNvSpPr txBox="1">
          <a:spLocks noChangeArrowheads="1"/>
        </xdr:cNvSpPr>
      </xdr:nvSpPr>
      <xdr:spPr>
        <a:xfrm>
          <a:off x="7067550" y="1362075"/>
          <a:ext cx="4267200" cy="145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Describe how you got started.  What interested and motivated you to begin?  Make it interesting and informative.  Think back to when you first started with your SAE,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42</xdr:row>
      <xdr:rowOff>9525</xdr:rowOff>
    </xdr:from>
    <xdr:to>
      <xdr:col>20</xdr:col>
      <xdr:colOff>9525</xdr:colOff>
      <xdr:row>53</xdr:row>
      <xdr:rowOff>76200</xdr:rowOff>
    </xdr:to>
    <xdr:sp>
      <xdr:nvSpPr>
        <xdr:cNvPr id="5" name="Text 7"/>
        <xdr:cNvSpPr txBox="1">
          <a:spLocks noChangeArrowheads="1"/>
        </xdr:cNvSpPr>
      </xdr:nvSpPr>
      <xdr:spPr>
        <a:xfrm>
          <a:off x="7077075" y="7191375"/>
          <a:ext cx="4267200" cy="1924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3.. Describe any special advantage or disadvantages that had a major impact on your achievements in your supervised agricultural experience program. 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57</xdr:row>
      <xdr:rowOff>0</xdr:rowOff>
    </xdr:from>
    <xdr:to>
      <xdr:col>1</xdr:col>
      <xdr:colOff>0</xdr:colOff>
      <xdr:row>57</xdr:row>
      <xdr:rowOff>142875</xdr:rowOff>
    </xdr:to>
    <xdr:pic>
      <xdr:nvPicPr>
        <xdr:cNvPr id="6" name="Picture 10"/>
        <xdr:cNvPicPr preferRelativeResize="1">
          <a:picLocks noChangeAspect="1"/>
        </xdr:cNvPicPr>
      </xdr:nvPicPr>
      <xdr:blipFill>
        <a:blip r:embed="rId1"/>
        <a:stretch>
          <a:fillRect/>
        </a:stretch>
      </xdr:blipFill>
      <xdr:spPr>
        <a:xfrm>
          <a:off x="38100" y="9667875"/>
          <a:ext cx="142875" cy="142875"/>
        </a:xfrm>
        <a:prstGeom prst="rect">
          <a:avLst/>
        </a:prstGeom>
        <a:noFill/>
        <a:ln w="9525" cmpd="sng">
          <a:noFill/>
        </a:ln>
      </xdr:spPr>
    </xdr:pic>
    <xdr:clientData/>
  </xdr:twoCellAnchor>
  <xdr:twoCellAnchor>
    <xdr:from>
      <xdr:col>13</xdr:col>
      <xdr:colOff>0</xdr:colOff>
      <xdr:row>22</xdr:row>
      <xdr:rowOff>152400</xdr:rowOff>
    </xdr:from>
    <xdr:to>
      <xdr:col>19</xdr:col>
      <xdr:colOff>609600</xdr:colOff>
      <xdr:row>28</xdr:row>
      <xdr:rowOff>9525</xdr:rowOff>
    </xdr:to>
    <xdr:sp>
      <xdr:nvSpPr>
        <xdr:cNvPr id="7" name="Text 8"/>
        <xdr:cNvSpPr txBox="1">
          <a:spLocks noChangeArrowheads="1"/>
        </xdr:cNvSpPr>
      </xdr:nvSpPr>
      <xdr:spPr>
        <a:xfrm>
          <a:off x="7067550" y="3990975"/>
          <a:ext cx="4267200" cy="857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 When you first got started with your SAE,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79</xdr:row>
      <xdr:rowOff>0</xdr:rowOff>
    </xdr:from>
    <xdr:to>
      <xdr:col>1</xdr:col>
      <xdr:colOff>219075</xdr:colOff>
      <xdr:row>80</xdr:row>
      <xdr:rowOff>0</xdr:rowOff>
    </xdr:to>
    <xdr:pic>
      <xdr:nvPicPr>
        <xdr:cNvPr id="1" name="Picture 10"/>
        <xdr:cNvPicPr preferRelativeResize="1">
          <a:picLocks noChangeAspect="1"/>
        </xdr:cNvPicPr>
      </xdr:nvPicPr>
      <xdr:blipFill>
        <a:blip r:embed="rId1"/>
        <a:stretch>
          <a:fillRect/>
        </a:stretch>
      </xdr:blipFill>
      <xdr:spPr>
        <a:xfrm>
          <a:off x="95250" y="10687050"/>
          <a:ext cx="180975" cy="161925"/>
        </a:xfrm>
        <a:prstGeom prst="rect">
          <a:avLst/>
        </a:prstGeom>
        <a:noFill/>
        <a:ln w="9525" cmpd="sng">
          <a:noFill/>
        </a:ln>
      </xdr:spPr>
    </xdr:pic>
    <xdr:clientData/>
  </xdr:twoCellAnchor>
  <xdr:twoCellAnchor>
    <xdr:from>
      <xdr:col>14</xdr:col>
      <xdr:colOff>0</xdr:colOff>
      <xdr:row>15</xdr:row>
      <xdr:rowOff>9525</xdr:rowOff>
    </xdr:from>
    <xdr:to>
      <xdr:col>20</xdr:col>
      <xdr:colOff>590550</xdr:colOff>
      <xdr:row>24</xdr:row>
      <xdr:rowOff>76200</xdr:rowOff>
    </xdr:to>
    <xdr:sp>
      <xdr:nvSpPr>
        <xdr:cNvPr id="2" name="Text 4"/>
        <xdr:cNvSpPr txBox="1">
          <a:spLocks noChangeArrowheads="1"/>
        </xdr:cNvSpPr>
      </xdr:nvSpPr>
      <xdr:spPr>
        <a:xfrm>
          <a:off x="6705600" y="2409825"/>
          <a:ext cx="3543300" cy="1238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Description of SAE for each year - i.e.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Beef  - 4 Cows, 4 Calves
</a:t>
          </a:r>
          <a:r>
            <a:rPr lang="en-US" cap="none" sz="1000" b="0" i="0" u="none" baseline="0">
              <a:solidFill>
                <a:srgbClr val="000000"/>
              </a:solidFill>
              <a:latin typeface="Arial"/>
              <a:ea typeface="Arial"/>
              <a:cs typeface="Arial"/>
            </a:rPr>
            <a:t>Hal's Nursery - Salesperson, 312 Hours
</a:t>
          </a:r>
          <a:r>
            <a:rPr lang="en-US" cap="none" sz="1000" b="0" i="0" u="none" baseline="0">
              <a:solidFill>
                <a:srgbClr val="000000"/>
              </a:solidFill>
              <a:latin typeface="Arial"/>
              <a:ea typeface="Arial"/>
              <a:cs typeface="Arial"/>
            </a:rPr>
            <a:t>Raised 25 Meat Rabbits
</a:t>
          </a:r>
          <a:r>
            <a:rPr lang="en-US" cap="none" sz="1000" b="0" i="0" u="none" baseline="0">
              <a:solidFill>
                <a:srgbClr val="000000"/>
              </a:solidFill>
              <a:latin typeface="Arial"/>
              <a:ea typeface="Arial"/>
              <a:cs typeface="Arial"/>
            </a:rPr>
            <a:t>Research State Park on Wildlife Habitat - 25 Hours Non-paid
</a:t>
          </a:r>
          <a:r>
            <a:rPr lang="en-US" cap="none" sz="1000" b="0" i="0" u="none" baseline="0">
              <a:solidFill>
                <a:srgbClr val="000000"/>
              </a:solidFill>
              <a:latin typeface="Arial"/>
              <a:ea typeface="Arial"/>
              <a:cs typeface="Arial"/>
            </a:rPr>
            <a:t>Sheep - 12 Head  of Breeding Ewes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xdr:row>
      <xdr:rowOff>38100</xdr:rowOff>
    </xdr:from>
    <xdr:to>
      <xdr:col>12</xdr:col>
      <xdr:colOff>647700</xdr:colOff>
      <xdr:row>7</xdr:row>
      <xdr:rowOff>114300</xdr:rowOff>
    </xdr:to>
    <xdr:sp>
      <xdr:nvSpPr>
        <xdr:cNvPr id="3" name="Text 7"/>
        <xdr:cNvSpPr txBox="1">
          <a:spLocks noChangeArrowheads="1"/>
        </xdr:cNvSpPr>
      </xdr:nvSpPr>
      <xdr:spPr>
        <a:xfrm>
          <a:off x="57150" y="200025"/>
          <a:ext cx="6267450" cy="10477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Enter the Month/Day/Year you SAE Began in Cell B16 first.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Enter the ending year of your 1st year's SAE in C19.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entering this information most other references to years will be completed automatically.)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28575</xdr:rowOff>
    </xdr:from>
    <xdr:to>
      <xdr:col>1</xdr:col>
      <xdr:colOff>200025</xdr:colOff>
      <xdr:row>56</xdr:row>
      <xdr:rowOff>9525</xdr:rowOff>
    </xdr:to>
    <xdr:pic>
      <xdr:nvPicPr>
        <xdr:cNvPr id="1" name="Picture 3"/>
        <xdr:cNvPicPr preferRelativeResize="1">
          <a:picLocks noChangeAspect="1"/>
        </xdr:cNvPicPr>
      </xdr:nvPicPr>
      <xdr:blipFill>
        <a:blip r:embed="rId1"/>
        <a:stretch>
          <a:fillRect/>
        </a:stretch>
      </xdr:blipFill>
      <xdr:spPr>
        <a:xfrm>
          <a:off x="57150" y="9963150"/>
          <a:ext cx="200025" cy="180975"/>
        </a:xfrm>
        <a:prstGeom prst="rect">
          <a:avLst/>
        </a:prstGeom>
        <a:noFill/>
        <a:ln w="9525" cmpd="sng">
          <a:noFill/>
        </a:ln>
      </xdr:spPr>
    </xdr:pic>
    <xdr:clientData/>
  </xdr:twoCellAnchor>
  <xdr:twoCellAnchor>
    <xdr:from>
      <xdr:col>12</xdr:col>
      <xdr:colOff>457200</xdr:colOff>
      <xdr:row>11</xdr:row>
      <xdr:rowOff>9525</xdr:rowOff>
    </xdr:from>
    <xdr:to>
      <xdr:col>16</xdr:col>
      <xdr:colOff>76200</xdr:colOff>
      <xdr:row>23</xdr:row>
      <xdr:rowOff>152400</xdr:rowOff>
    </xdr:to>
    <xdr:sp>
      <xdr:nvSpPr>
        <xdr:cNvPr id="2" name="Text 4"/>
        <xdr:cNvSpPr txBox="1">
          <a:spLocks noChangeArrowheads="1"/>
        </xdr:cNvSpPr>
      </xdr:nvSpPr>
      <xdr:spPr>
        <a:xfrm>
          <a:off x="7048500" y="2000250"/>
          <a:ext cx="1981200" cy="231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171450</xdr:colOff>
      <xdr:row>3</xdr:row>
      <xdr:rowOff>114300</xdr:rowOff>
    </xdr:to>
    <xdr:sp>
      <xdr:nvSpPr>
        <xdr:cNvPr id="3" name="Text 3"/>
        <xdr:cNvSpPr txBox="1">
          <a:spLocks noChangeArrowheads="1"/>
        </xdr:cNvSpPr>
      </xdr:nvSpPr>
      <xdr:spPr>
        <a:xfrm>
          <a:off x="76200" y="76200"/>
          <a:ext cx="3933825" cy="6381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28575</xdr:rowOff>
    </xdr:from>
    <xdr:to>
      <xdr:col>1</xdr:col>
      <xdr:colOff>200025</xdr:colOff>
      <xdr:row>57</xdr:row>
      <xdr:rowOff>9525</xdr:rowOff>
    </xdr:to>
    <xdr:pic>
      <xdr:nvPicPr>
        <xdr:cNvPr id="1" name="Picture 3"/>
        <xdr:cNvPicPr preferRelativeResize="1">
          <a:picLocks noChangeAspect="1"/>
        </xdr:cNvPicPr>
      </xdr:nvPicPr>
      <xdr:blipFill>
        <a:blip r:embed="rId1"/>
        <a:stretch>
          <a:fillRect/>
        </a:stretch>
      </xdr:blipFill>
      <xdr:spPr>
        <a:xfrm>
          <a:off x="57150" y="10287000"/>
          <a:ext cx="200025" cy="180975"/>
        </a:xfrm>
        <a:prstGeom prst="rect">
          <a:avLst/>
        </a:prstGeom>
        <a:noFill/>
        <a:ln w="9525" cmpd="sng">
          <a:noFill/>
        </a:ln>
      </xdr:spPr>
    </xdr:pic>
    <xdr:clientData/>
  </xdr:twoCellAnchor>
  <xdr:twoCellAnchor>
    <xdr:from>
      <xdr:col>13</xdr:col>
      <xdr:colOff>19050</xdr:colOff>
      <xdr:row>10</xdr:row>
      <xdr:rowOff>57150</xdr:rowOff>
    </xdr:from>
    <xdr:to>
      <xdr:col>16</xdr:col>
      <xdr:colOff>314325</xdr:colOff>
      <xdr:row>23</xdr:row>
      <xdr:rowOff>28575</xdr:rowOff>
    </xdr:to>
    <xdr:sp>
      <xdr:nvSpPr>
        <xdr:cNvPr id="2" name="Text 2"/>
        <xdr:cNvSpPr txBox="1">
          <a:spLocks noChangeArrowheads="1"/>
        </xdr:cNvSpPr>
      </xdr:nvSpPr>
      <xdr:spPr>
        <a:xfrm>
          <a:off x="7115175" y="2000250"/>
          <a:ext cx="2066925" cy="2324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257175</xdr:colOff>
      <xdr:row>3</xdr:row>
      <xdr:rowOff>9525</xdr:rowOff>
    </xdr:to>
    <xdr:sp>
      <xdr:nvSpPr>
        <xdr:cNvPr id="3" name="Text 3"/>
        <xdr:cNvSpPr txBox="1">
          <a:spLocks noChangeArrowheads="1"/>
        </xdr:cNvSpPr>
      </xdr:nvSpPr>
      <xdr:spPr>
        <a:xfrm>
          <a:off x="76200" y="76200"/>
          <a:ext cx="3933825" cy="6191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1</xdr:col>
      <xdr:colOff>76200</xdr:colOff>
      <xdr:row>59</xdr:row>
      <xdr:rowOff>9525</xdr:rowOff>
    </xdr:to>
    <xdr:pic>
      <xdr:nvPicPr>
        <xdr:cNvPr id="1" name="Picture 3"/>
        <xdr:cNvPicPr preferRelativeResize="1">
          <a:picLocks noChangeAspect="1"/>
        </xdr:cNvPicPr>
      </xdr:nvPicPr>
      <xdr:blipFill>
        <a:blip r:embed="rId1"/>
        <a:stretch>
          <a:fillRect/>
        </a:stretch>
      </xdr:blipFill>
      <xdr:spPr>
        <a:xfrm>
          <a:off x="47625" y="9591675"/>
          <a:ext cx="190500" cy="180975"/>
        </a:xfrm>
        <a:prstGeom prst="rect">
          <a:avLst/>
        </a:prstGeom>
        <a:noFill/>
        <a:ln w="9525" cmpd="sng">
          <a:noFill/>
        </a:ln>
      </xdr:spPr>
    </xdr:pic>
    <xdr:clientData/>
  </xdr:twoCellAnchor>
  <xdr:twoCellAnchor>
    <xdr:from>
      <xdr:col>11</xdr:col>
      <xdr:colOff>342900</xdr:colOff>
      <xdr:row>5</xdr:row>
      <xdr:rowOff>238125</xdr:rowOff>
    </xdr:from>
    <xdr:to>
      <xdr:col>18</xdr:col>
      <xdr:colOff>495300</xdr:colOff>
      <xdr:row>19</xdr:row>
      <xdr:rowOff>104775</xdr:rowOff>
    </xdr:to>
    <xdr:sp>
      <xdr:nvSpPr>
        <xdr:cNvPr id="2" name="Text 2"/>
        <xdr:cNvSpPr txBox="1">
          <a:spLocks noChangeArrowheads="1"/>
        </xdr:cNvSpPr>
      </xdr:nvSpPr>
      <xdr:spPr>
        <a:xfrm>
          <a:off x="6734175" y="1114425"/>
          <a:ext cx="4305300" cy="2305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crop on hand such as oats, alfalfa hay, corn silage, apples, rose bushes, fruit trees or other perennial flowers,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volume of each crop such as bushels, plants, acres or tons that the candidate has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realistic on-farm market value should be used for each harvested crop. Crops still growing in the field or greenhouse should be assigned a value equal to the cost of production that have been incurred at the time of inventory.  Both cash and non-cash expenditures should be included.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harvested and growing crops owned by the candidate and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381000</xdr:colOff>
      <xdr:row>25</xdr:row>
      <xdr:rowOff>104775</xdr:rowOff>
    </xdr:from>
    <xdr:to>
      <xdr:col>18</xdr:col>
      <xdr:colOff>533400</xdr:colOff>
      <xdr:row>37</xdr:row>
      <xdr:rowOff>114300</xdr:rowOff>
    </xdr:to>
    <xdr:sp>
      <xdr:nvSpPr>
        <xdr:cNvPr id="3" name="Text 3"/>
        <xdr:cNvSpPr txBox="1">
          <a:spLocks noChangeArrowheads="1"/>
        </xdr:cNvSpPr>
      </xdr:nvSpPr>
      <xdr:spPr>
        <a:xfrm>
          <a:off x="6772275" y="4352925"/>
          <a:ext cx="4305300" cy="19621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the feed, seed, fertilizer, chemical and supplies owned by the candidate and on-hand as of December 31 of the year for which application is being submitted.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400050</xdr:colOff>
      <xdr:row>41</xdr:row>
      <xdr:rowOff>9525</xdr:rowOff>
    </xdr:from>
    <xdr:to>
      <xdr:col>18</xdr:col>
      <xdr:colOff>552450</xdr:colOff>
      <xdr:row>54</xdr:row>
      <xdr:rowOff>133350</xdr:rowOff>
    </xdr:to>
    <xdr:sp>
      <xdr:nvSpPr>
        <xdr:cNvPr id="4" name="Text 4"/>
        <xdr:cNvSpPr txBox="1">
          <a:spLocks noChangeArrowheads="1"/>
        </xdr:cNvSpPr>
      </xdr:nvSpPr>
      <xdr:spPr>
        <a:xfrm>
          <a:off x="6791325" y="6810375"/>
          <a:ext cx="4305300" cy="22479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purchased feeder cattle, feeder pigs, nursery and greenhouse merchandise such as bedding plants, trees, fertilizers, grass seed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original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a:t>
          </a:r>
          <a:r>
            <a:rPr lang="en-US" cap="none" sz="1000" b="0" i="0" u="none" baseline="0">
              <a:solidFill>
                <a:srgbClr val="000000"/>
              </a:solidFill>
              <a:latin typeface="Arial"/>
              <a:ea typeface="Arial"/>
              <a:cs typeface="Arial"/>
            </a:rPr>
            <a:t>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57150</xdr:colOff>
      <xdr:row>0</xdr:row>
      <xdr:rowOff>66675</xdr:rowOff>
    </xdr:from>
    <xdr:to>
      <xdr:col>9</xdr:col>
      <xdr:colOff>866775</xdr:colOff>
      <xdr:row>3</xdr:row>
      <xdr:rowOff>9525</xdr:rowOff>
    </xdr:to>
    <xdr:sp>
      <xdr:nvSpPr>
        <xdr:cNvPr id="5" name="Text 5"/>
        <xdr:cNvSpPr txBox="1">
          <a:spLocks noChangeArrowheads="1"/>
        </xdr:cNvSpPr>
      </xdr:nvSpPr>
      <xdr:spPr>
        <a:xfrm>
          <a:off x="1285875" y="66675"/>
          <a:ext cx="4010025"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C5" sqref="C5"/>
    </sheetView>
  </sheetViews>
  <sheetFormatPr defaultColWidth="8.8515625" defaultRowHeight="12.75"/>
  <cols>
    <col min="1" max="1" width="6.140625" style="0" customWidth="1"/>
    <col min="2" max="2" width="8.8515625" style="0" customWidth="1"/>
    <col min="3" max="3" width="10.00390625" style="0" customWidth="1"/>
  </cols>
  <sheetData>
    <row r="1" ht="12.75">
      <c r="A1" s="610"/>
    </row>
    <row r="2" spans="1:12" ht="18">
      <c r="A2" s="975" t="s">
        <v>16</v>
      </c>
      <c r="B2" s="975"/>
      <c r="C2" s="975"/>
      <c r="D2" s="975"/>
      <c r="E2" s="975"/>
      <c r="F2" s="975"/>
      <c r="G2" s="975"/>
      <c r="H2" s="975"/>
      <c r="I2" s="975"/>
      <c r="J2" s="975"/>
      <c r="K2" s="975"/>
      <c r="L2" s="975"/>
    </row>
    <row r="3" spans="1:12" ht="18">
      <c r="A3" s="975" t="s">
        <v>760</v>
      </c>
      <c r="B3" s="975"/>
      <c r="C3" s="975"/>
      <c r="D3" s="975"/>
      <c r="E3" s="975"/>
      <c r="F3" s="975"/>
      <c r="G3" s="975"/>
      <c r="H3" s="975"/>
      <c r="I3" s="975"/>
      <c r="J3" s="975"/>
      <c r="K3" s="975"/>
      <c r="L3" s="975"/>
    </row>
    <row r="4" spans="1:12" ht="18">
      <c r="A4" s="975"/>
      <c r="B4" s="975"/>
      <c r="C4" s="975"/>
      <c r="D4" s="975"/>
      <c r="E4" s="975"/>
      <c r="F4" s="975"/>
      <c r="G4" s="975"/>
      <c r="H4" s="975"/>
      <c r="I4" s="975"/>
      <c r="J4" s="975"/>
      <c r="K4" s="975"/>
      <c r="L4" s="976"/>
    </row>
    <row r="5" spans="1:12" ht="18">
      <c r="A5" s="975"/>
      <c r="B5" s="977" t="s">
        <v>761</v>
      </c>
      <c r="C5" s="975"/>
      <c r="D5" s="975"/>
      <c r="E5" s="975"/>
      <c r="F5" s="975"/>
      <c r="G5" s="975"/>
      <c r="H5" s="975"/>
      <c r="I5" s="975"/>
      <c r="J5" s="975"/>
      <c r="K5" s="975"/>
      <c r="L5" s="976"/>
    </row>
    <row r="6" spans="1:12" ht="12.75">
      <c r="A6" s="976"/>
      <c r="B6" s="976"/>
      <c r="C6" s="976"/>
      <c r="D6" s="976"/>
      <c r="E6" s="976"/>
      <c r="F6" s="976"/>
      <c r="G6" s="976"/>
      <c r="H6" s="976"/>
      <c r="I6" s="976"/>
      <c r="J6" s="976"/>
      <c r="K6" s="976"/>
      <c r="L6" s="976"/>
    </row>
    <row r="7" spans="1:12" ht="15.75">
      <c r="A7" s="978" t="s">
        <v>18</v>
      </c>
      <c r="B7" s="979" t="s">
        <v>762</v>
      </c>
      <c r="C7" s="980"/>
      <c r="D7" s="980"/>
      <c r="E7" s="980"/>
      <c r="F7" s="980"/>
      <c r="G7" s="980"/>
      <c r="H7" s="980"/>
      <c r="I7" s="980"/>
      <c r="J7" s="976"/>
      <c r="K7" s="976"/>
      <c r="L7" s="976"/>
    </row>
    <row r="8" spans="1:12" ht="15.75">
      <c r="A8" s="978"/>
      <c r="B8" s="979" t="s">
        <v>763</v>
      </c>
      <c r="C8" s="980"/>
      <c r="D8" s="980"/>
      <c r="E8" s="980"/>
      <c r="F8" s="980"/>
      <c r="G8" s="980"/>
      <c r="H8" s="980"/>
      <c r="I8" s="980"/>
      <c r="J8" s="976"/>
      <c r="K8" s="976"/>
      <c r="L8" s="976"/>
    </row>
    <row r="9" spans="1:12" ht="15">
      <c r="A9" s="981"/>
      <c r="B9" s="980"/>
      <c r="C9" s="980"/>
      <c r="D9" s="980"/>
      <c r="E9" s="980"/>
      <c r="F9" s="980"/>
      <c r="G9" s="980"/>
      <c r="H9" s="980"/>
      <c r="I9" s="980"/>
      <c r="J9" s="976"/>
      <c r="K9" s="976"/>
      <c r="L9" s="976"/>
    </row>
    <row r="10" spans="1:12" ht="15">
      <c r="A10" s="981" t="s">
        <v>20</v>
      </c>
      <c r="B10" s="980" t="s">
        <v>613</v>
      </c>
      <c r="C10" s="980"/>
      <c r="D10" s="980"/>
      <c r="E10" s="980"/>
      <c r="F10" s="980"/>
      <c r="G10" s="980"/>
      <c r="H10" s="980"/>
      <c r="I10" s="980"/>
      <c r="J10" s="976"/>
      <c r="K10" s="976"/>
      <c r="L10" s="976"/>
    </row>
    <row r="11" spans="1:12" ht="15">
      <c r="A11" s="981"/>
      <c r="B11" s="980"/>
      <c r="C11" s="980"/>
      <c r="D11" s="980"/>
      <c r="E11" s="980"/>
      <c r="F11" s="980"/>
      <c r="G11" s="980"/>
      <c r="H11" s="980"/>
      <c r="I11" s="980"/>
      <c r="J11" s="976"/>
      <c r="K11" s="976"/>
      <c r="L11" s="976"/>
    </row>
    <row r="12" spans="1:12" ht="15">
      <c r="A12" s="981" t="s">
        <v>21</v>
      </c>
      <c r="B12" s="980" t="s">
        <v>764</v>
      </c>
      <c r="C12" s="980"/>
      <c r="D12" s="980"/>
      <c r="E12" s="980"/>
      <c r="F12" s="980"/>
      <c r="G12" s="980"/>
      <c r="H12" s="980"/>
      <c r="I12" s="980"/>
      <c r="J12" s="976"/>
      <c r="K12" s="976"/>
      <c r="L12" s="976"/>
    </row>
    <row r="13" spans="1:12" ht="15">
      <c r="A13" s="981"/>
      <c r="B13" s="980" t="s">
        <v>765</v>
      </c>
      <c r="C13" s="980"/>
      <c r="D13" s="980"/>
      <c r="E13" s="980"/>
      <c r="F13" s="980"/>
      <c r="G13" s="980"/>
      <c r="H13" s="980"/>
      <c r="I13" s="980"/>
      <c r="J13" s="976"/>
      <c r="K13" s="976"/>
      <c r="L13" s="976"/>
    </row>
    <row r="14" spans="1:12" ht="15">
      <c r="A14" s="981"/>
      <c r="B14" s="980"/>
      <c r="C14" s="980"/>
      <c r="D14" s="980"/>
      <c r="E14" s="980"/>
      <c r="F14" s="980"/>
      <c r="G14" s="980"/>
      <c r="H14" s="980"/>
      <c r="I14" s="980"/>
      <c r="J14" s="976"/>
      <c r="K14" s="976"/>
      <c r="L14" s="976"/>
    </row>
    <row r="15" spans="1:12" ht="15">
      <c r="A15" s="981" t="s">
        <v>22</v>
      </c>
      <c r="B15" s="980" t="s">
        <v>11</v>
      </c>
      <c r="C15" s="980"/>
      <c r="D15" s="980"/>
      <c r="E15" s="980"/>
      <c r="F15" s="980"/>
      <c r="G15" s="980"/>
      <c r="H15" s="980"/>
      <c r="I15" s="980"/>
      <c r="J15" s="976"/>
      <c r="K15" s="976"/>
      <c r="L15" s="976"/>
    </row>
    <row r="16" spans="1:12" ht="15">
      <c r="A16" s="981"/>
      <c r="B16" s="980" t="s">
        <v>766</v>
      </c>
      <c r="C16" s="980"/>
      <c r="D16" s="980"/>
      <c r="E16" s="980"/>
      <c r="F16" s="980"/>
      <c r="G16" s="980"/>
      <c r="H16" s="980"/>
      <c r="I16" s="980"/>
      <c r="J16" s="976"/>
      <c r="K16" s="976"/>
      <c r="L16" s="976"/>
    </row>
    <row r="17" spans="1:12" ht="15">
      <c r="A17" s="981"/>
      <c r="B17" s="980"/>
      <c r="C17" s="980"/>
      <c r="D17" s="980"/>
      <c r="E17" s="980"/>
      <c r="F17" s="980"/>
      <c r="G17" s="980"/>
      <c r="H17" s="980"/>
      <c r="I17" s="980"/>
      <c r="J17" s="976"/>
      <c r="K17" s="976"/>
      <c r="L17" s="976"/>
    </row>
    <row r="18" spans="1:12" ht="15">
      <c r="A18" s="981" t="s">
        <v>25</v>
      </c>
      <c r="B18" s="980" t="s">
        <v>767</v>
      </c>
      <c r="C18" s="980"/>
      <c r="D18" s="980"/>
      <c r="E18" s="980"/>
      <c r="F18" s="980"/>
      <c r="G18" s="980"/>
      <c r="H18" s="980"/>
      <c r="I18" s="980"/>
      <c r="J18" s="976"/>
      <c r="K18" s="976"/>
      <c r="L18" s="976"/>
    </row>
    <row r="19" spans="1:12" ht="15">
      <c r="A19" s="981"/>
      <c r="B19" s="980" t="s">
        <v>768</v>
      </c>
      <c r="C19" s="980"/>
      <c r="D19" s="980"/>
      <c r="E19" s="980"/>
      <c r="F19" s="980"/>
      <c r="G19" s="980"/>
      <c r="H19" s="980"/>
      <c r="I19" s="980"/>
      <c r="J19" s="976"/>
      <c r="K19" s="976"/>
      <c r="L19" s="976"/>
    </row>
    <row r="20" spans="1:12" ht="15">
      <c r="A20" s="995"/>
      <c r="B20" s="980" t="s">
        <v>37</v>
      </c>
      <c r="C20" s="980"/>
      <c r="D20" s="980"/>
      <c r="E20" s="980"/>
      <c r="F20" s="980"/>
      <c r="G20" s="980"/>
      <c r="H20" s="980"/>
      <c r="I20" s="980"/>
      <c r="J20" s="976"/>
      <c r="K20" s="976"/>
      <c r="L20" s="976"/>
    </row>
    <row r="21" spans="1:12" ht="15">
      <c r="A21" s="981" t="s">
        <v>27</v>
      </c>
      <c r="B21" s="980" t="s">
        <v>614</v>
      </c>
      <c r="C21" s="980"/>
      <c r="D21" s="980"/>
      <c r="E21" s="980"/>
      <c r="F21" s="980"/>
      <c r="G21" s="980"/>
      <c r="H21" s="980"/>
      <c r="I21" s="980"/>
      <c r="J21" s="976"/>
      <c r="K21" s="976"/>
      <c r="L21" s="976"/>
    </row>
    <row r="22" spans="1:12" ht="15">
      <c r="A22" s="981"/>
      <c r="B22" s="980"/>
      <c r="C22" s="980"/>
      <c r="D22" s="980"/>
      <c r="E22" s="980"/>
      <c r="F22" s="980"/>
      <c r="G22" s="980"/>
      <c r="H22" s="980"/>
      <c r="I22" s="980"/>
      <c r="J22" s="976"/>
      <c r="K22" s="976"/>
      <c r="L22" s="976"/>
    </row>
    <row r="23" spans="1:12" ht="15.75">
      <c r="A23" s="981" t="s">
        <v>29</v>
      </c>
      <c r="B23" s="980" t="s">
        <v>778</v>
      </c>
      <c r="C23" s="980"/>
      <c r="D23" s="980"/>
      <c r="E23" s="980"/>
      <c r="F23" s="980"/>
      <c r="G23" s="980"/>
      <c r="H23" s="980"/>
      <c r="I23" s="980"/>
      <c r="J23" s="976"/>
      <c r="K23" s="976"/>
      <c r="L23" s="976"/>
    </row>
    <row r="24" spans="1:12" ht="15.75">
      <c r="A24" s="981"/>
      <c r="B24" s="979"/>
      <c r="C24" s="980"/>
      <c r="D24" s="980"/>
      <c r="E24" s="980"/>
      <c r="F24" s="980"/>
      <c r="G24" s="980"/>
      <c r="H24" s="980"/>
      <c r="I24" s="980"/>
      <c r="J24" s="976"/>
      <c r="K24" s="976"/>
      <c r="L24" s="976"/>
    </row>
    <row r="25" spans="1:12" ht="15">
      <c r="A25" s="981" t="s">
        <v>31</v>
      </c>
      <c r="B25" s="980" t="s">
        <v>26</v>
      </c>
      <c r="C25" s="980"/>
      <c r="D25" s="980"/>
      <c r="E25" s="980"/>
      <c r="F25" s="980"/>
      <c r="G25" s="980"/>
      <c r="H25" s="980"/>
      <c r="I25" s="980"/>
      <c r="J25" s="976"/>
      <c r="K25" s="976"/>
      <c r="L25" s="976"/>
    </row>
    <row r="26" spans="1:12" ht="15">
      <c r="A26" s="981"/>
      <c r="B26" s="980"/>
      <c r="C26" s="980"/>
      <c r="D26" s="980"/>
      <c r="E26" s="980"/>
      <c r="F26" s="980"/>
      <c r="G26" s="980"/>
      <c r="H26" s="980"/>
      <c r="I26" s="980"/>
      <c r="J26" s="976"/>
      <c r="K26" s="976"/>
      <c r="L26" s="976"/>
    </row>
    <row r="27" spans="1:12" ht="15">
      <c r="A27" s="981" t="s">
        <v>33</v>
      </c>
      <c r="B27" s="980" t="s">
        <v>28</v>
      </c>
      <c r="C27" s="980"/>
      <c r="D27" s="980"/>
      <c r="E27" s="980"/>
      <c r="F27" s="980"/>
      <c r="G27" s="980"/>
      <c r="H27" s="980"/>
      <c r="I27" s="980"/>
      <c r="J27" s="976"/>
      <c r="K27" s="976"/>
      <c r="L27" s="976"/>
    </row>
    <row r="28" spans="1:12" ht="15">
      <c r="A28" s="981"/>
      <c r="B28" s="980" t="s">
        <v>769</v>
      </c>
      <c r="C28" s="980"/>
      <c r="D28" s="980"/>
      <c r="E28" s="980"/>
      <c r="F28" s="980"/>
      <c r="G28" s="980"/>
      <c r="H28" s="980"/>
      <c r="I28" s="980"/>
      <c r="J28" s="976"/>
      <c r="K28" s="976"/>
      <c r="L28" s="976"/>
    </row>
    <row r="29" spans="1:12" ht="15">
      <c r="A29" s="981"/>
      <c r="B29" s="980" t="s">
        <v>770</v>
      </c>
      <c r="C29" s="980"/>
      <c r="D29" s="980"/>
      <c r="E29" s="980"/>
      <c r="F29" s="980"/>
      <c r="G29" s="980"/>
      <c r="H29" s="980"/>
      <c r="I29" s="980"/>
      <c r="J29" s="976"/>
      <c r="K29" s="976"/>
      <c r="L29" s="976"/>
    </row>
    <row r="30" spans="1:12" ht="15">
      <c r="A30" s="981"/>
      <c r="B30" s="980"/>
      <c r="C30" s="980"/>
      <c r="D30" s="980"/>
      <c r="E30" s="980"/>
      <c r="F30" s="980"/>
      <c r="G30" s="980"/>
      <c r="H30" s="980"/>
      <c r="I30" s="980"/>
      <c r="J30" s="976"/>
      <c r="K30" s="976"/>
      <c r="L30" s="976"/>
    </row>
    <row r="31" spans="1:12" ht="15.75">
      <c r="A31" s="981" t="s">
        <v>35</v>
      </c>
      <c r="B31" s="980" t="s">
        <v>779</v>
      </c>
      <c r="C31" s="980"/>
      <c r="D31" s="980"/>
      <c r="E31" s="980"/>
      <c r="F31" s="980"/>
      <c r="G31" s="980"/>
      <c r="H31" s="980"/>
      <c r="I31" s="980"/>
      <c r="J31" s="976"/>
      <c r="K31" s="976"/>
      <c r="L31" s="976"/>
    </row>
    <row r="32" spans="1:12" ht="15">
      <c r="A32" s="995"/>
      <c r="B32" s="980" t="s">
        <v>37</v>
      </c>
      <c r="C32" s="980"/>
      <c r="D32" s="980"/>
      <c r="E32" s="980"/>
      <c r="F32" s="980"/>
      <c r="G32" s="980"/>
      <c r="H32" s="980"/>
      <c r="I32" s="980"/>
      <c r="J32" s="976"/>
      <c r="K32" s="976"/>
      <c r="L32" s="976"/>
    </row>
    <row r="33" spans="1:12" ht="15">
      <c r="A33" s="981" t="s">
        <v>420</v>
      </c>
      <c r="B33" s="980" t="s">
        <v>34</v>
      </c>
      <c r="C33" s="980"/>
      <c r="D33" s="980"/>
      <c r="E33" s="980"/>
      <c r="F33" s="980"/>
      <c r="G33" s="980"/>
      <c r="H33" s="980"/>
      <c r="I33" s="980"/>
      <c r="J33" s="976"/>
      <c r="K33" s="976"/>
      <c r="L33" s="976"/>
    </row>
    <row r="34" spans="1:12" ht="15">
      <c r="A34" s="981"/>
      <c r="B34" s="980"/>
      <c r="C34" s="980"/>
      <c r="D34" s="980"/>
      <c r="E34" s="980"/>
      <c r="F34" s="980"/>
      <c r="G34" s="980"/>
      <c r="H34" s="980"/>
      <c r="I34" s="980"/>
      <c r="J34" s="976"/>
      <c r="K34" s="976"/>
      <c r="L34" s="976"/>
    </row>
    <row r="35" spans="1:12" ht="15">
      <c r="A35" s="981" t="s">
        <v>423</v>
      </c>
      <c r="B35" s="980" t="s">
        <v>12</v>
      </c>
      <c r="C35" s="980"/>
      <c r="D35" s="980"/>
      <c r="E35" s="980"/>
      <c r="F35" s="980"/>
      <c r="G35" s="980"/>
      <c r="H35" s="980"/>
      <c r="I35" s="980"/>
      <c r="J35" s="976"/>
      <c r="K35" s="976"/>
      <c r="L35" s="976"/>
    </row>
    <row r="36" spans="1:12" ht="15">
      <c r="A36" s="981"/>
      <c r="B36" s="980" t="s">
        <v>771</v>
      </c>
      <c r="C36" s="980"/>
      <c r="D36" s="980"/>
      <c r="E36" s="980"/>
      <c r="F36" s="980"/>
      <c r="G36" s="980"/>
      <c r="H36" s="980"/>
      <c r="I36" s="980"/>
      <c r="J36" s="976"/>
      <c r="K36" s="976"/>
      <c r="L36" s="976"/>
    </row>
    <row r="37" spans="1:12" ht="15">
      <c r="A37" s="981"/>
      <c r="B37" s="980"/>
      <c r="C37" s="980"/>
      <c r="D37" s="980"/>
      <c r="E37" s="980"/>
      <c r="F37" s="980"/>
      <c r="G37" s="980"/>
      <c r="H37" s="980"/>
      <c r="I37" s="980"/>
      <c r="J37" s="976"/>
      <c r="K37" s="976"/>
      <c r="L37" s="976"/>
    </row>
    <row r="38" spans="1:12" ht="15.75">
      <c r="A38" s="981" t="s">
        <v>431</v>
      </c>
      <c r="B38" s="979" t="s">
        <v>772</v>
      </c>
      <c r="C38" s="980"/>
      <c r="D38" s="980"/>
      <c r="E38" s="980"/>
      <c r="F38" s="980"/>
      <c r="G38" s="980"/>
      <c r="H38" s="980"/>
      <c r="I38" s="980"/>
      <c r="J38" s="976"/>
      <c r="K38" s="976"/>
      <c r="L38" s="976"/>
    </row>
    <row r="39" spans="1:12" ht="15">
      <c r="A39" s="981"/>
      <c r="B39" s="980" t="s">
        <v>773</v>
      </c>
      <c r="C39" s="980"/>
      <c r="D39" s="980"/>
      <c r="E39" s="980"/>
      <c r="F39" s="980"/>
      <c r="G39" s="980"/>
      <c r="H39" s="980"/>
      <c r="I39" s="980"/>
      <c r="J39" s="976"/>
      <c r="K39" s="976"/>
      <c r="L39" s="976"/>
    </row>
    <row r="40" spans="1:12" ht="15.75">
      <c r="A40" s="976"/>
      <c r="B40" s="979" t="s">
        <v>774</v>
      </c>
      <c r="C40" s="976"/>
      <c r="D40" s="976"/>
      <c r="E40" s="976"/>
      <c r="F40" s="976"/>
      <c r="G40" s="976"/>
      <c r="H40" s="976"/>
      <c r="I40" s="976"/>
      <c r="J40" s="976"/>
      <c r="K40" s="976"/>
      <c r="L40" s="976"/>
    </row>
    <row r="41" spans="1:12" ht="15.75">
      <c r="A41" s="980"/>
      <c r="B41" s="979" t="s">
        <v>775</v>
      </c>
      <c r="C41" s="980"/>
      <c r="D41" s="980"/>
      <c r="E41" s="980"/>
      <c r="F41" s="980"/>
      <c r="G41" s="980"/>
      <c r="H41" s="980"/>
      <c r="I41" s="980"/>
      <c r="J41" s="980"/>
      <c r="K41" s="980"/>
      <c r="L41" s="980"/>
    </row>
    <row r="42" spans="1:12" ht="15">
      <c r="A42" s="980"/>
      <c r="B42" s="980" t="s">
        <v>776</v>
      </c>
      <c r="C42" s="980"/>
      <c r="D42" s="980"/>
      <c r="E42" s="980"/>
      <c r="F42" s="980"/>
      <c r="G42" s="980"/>
      <c r="H42" s="980"/>
      <c r="I42" s="980"/>
      <c r="J42" s="980"/>
      <c r="K42" s="980"/>
      <c r="L42" s="980"/>
    </row>
    <row r="43" spans="1:12" ht="15.75">
      <c r="A43" s="980"/>
      <c r="B43" s="979" t="s">
        <v>777</v>
      </c>
      <c r="C43" s="980"/>
      <c r="D43" s="980"/>
      <c r="E43" s="980"/>
      <c r="F43" s="980"/>
      <c r="G43" s="980"/>
      <c r="H43" s="980"/>
      <c r="I43" s="980"/>
      <c r="J43" s="980"/>
      <c r="K43" s="980"/>
      <c r="L43" s="980"/>
    </row>
    <row r="44" spans="1:12" ht="15">
      <c r="A44" s="981"/>
      <c r="B44" s="980"/>
      <c r="C44" s="980"/>
      <c r="D44" s="980"/>
      <c r="E44" s="980"/>
      <c r="F44" s="980"/>
      <c r="G44" s="980"/>
      <c r="H44" s="980"/>
      <c r="I44" s="980"/>
      <c r="J44" s="980"/>
      <c r="K44" s="980"/>
      <c r="L44" s="980"/>
    </row>
    <row r="45" spans="1:12" ht="15.75">
      <c r="A45" s="981" t="s">
        <v>435</v>
      </c>
      <c r="B45" s="980" t="s">
        <v>804</v>
      </c>
      <c r="C45" s="980"/>
      <c r="D45" s="980"/>
      <c r="E45" s="980"/>
      <c r="F45" s="980"/>
      <c r="G45" s="980"/>
      <c r="H45" s="980"/>
      <c r="I45" s="980"/>
      <c r="J45" s="980"/>
      <c r="K45" s="980"/>
      <c r="L45" s="980"/>
    </row>
    <row r="46" spans="1:12" ht="15">
      <c r="A46" s="980"/>
      <c r="B46" s="980" t="s">
        <v>805</v>
      </c>
      <c r="C46" s="980"/>
      <c r="D46" s="980"/>
      <c r="E46" s="980"/>
      <c r="F46" s="980"/>
      <c r="G46" s="980"/>
      <c r="H46" s="980"/>
      <c r="I46" s="980"/>
      <c r="J46" s="980"/>
      <c r="K46" s="980"/>
      <c r="L46" s="980"/>
    </row>
    <row r="47" spans="1:12" ht="15">
      <c r="A47" s="980"/>
      <c r="B47" s="980" t="s">
        <v>806</v>
      </c>
      <c r="C47" s="980"/>
      <c r="D47" s="980"/>
      <c r="E47" s="980"/>
      <c r="F47" s="980"/>
      <c r="G47" s="980"/>
      <c r="H47" s="980"/>
      <c r="I47" s="980"/>
      <c r="J47" s="980"/>
      <c r="K47" s="980"/>
      <c r="L47" s="980"/>
    </row>
    <row r="48" ht="12.75">
      <c r="A48" s="1005"/>
    </row>
  </sheetData>
  <sheetProtection password="B08B" sheet="1" objects="1" scenarios="1"/>
  <printOptions/>
  <pageMargins left="0.75" right="0.75" top="0.75" bottom="0.75" header="0.5" footer="0.5"/>
  <pageSetup fitToHeight="1" fitToWidth="1" horizontalDpi="300" verticalDpi="300" orientation="portrait" scale="84"/>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showGridLines="0" showZeros="0" zoomScalePageLayoutView="0" workbookViewId="0" topLeftCell="E1">
      <pane ySplit="10" topLeftCell="A29" activePane="bottomLeft" state="frozen"/>
      <selection pane="topLeft" activeCell="A1" sqref="A1"/>
      <selection pane="bottomLeft" activeCell="H11" sqref="H11"/>
    </sheetView>
  </sheetViews>
  <sheetFormatPr defaultColWidth="8.8515625" defaultRowHeight="12.75"/>
  <cols>
    <col min="1" max="1" width="0.85546875" style="0" customWidth="1"/>
    <col min="2" max="2" width="8.7109375" style="0" customWidth="1"/>
    <col min="3" max="3" width="0.85546875" style="0" customWidth="1"/>
    <col min="4" max="5" width="10.00390625" style="0" customWidth="1"/>
    <col min="6" max="6" width="10.421875" style="0" customWidth="1"/>
    <col min="7" max="9" width="7.7109375" style="0" customWidth="1"/>
    <col min="10" max="10" width="10.7109375" style="0" customWidth="1"/>
    <col min="11" max="11" width="11.7109375" style="0" customWidth="1"/>
    <col min="12" max="12" width="11.140625" style="0" customWidth="1"/>
  </cols>
  <sheetData>
    <row r="1" ht="18" customHeight="1">
      <c r="A1" s="610"/>
    </row>
    <row r="2" ht="18" customHeight="1"/>
    <row r="3" ht="18" customHeight="1"/>
    <row r="4" ht="18" customHeight="1"/>
    <row r="5" ht="15.75">
      <c r="B5" s="160" t="s">
        <v>190</v>
      </c>
    </row>
    <row r="6" spans="1:8" ht="16.5">
      <c r="A6" s="160"/>
      <c r="B6" s="160" t="s">
        <v>191</v>
      </c>
      <c r="E6" s="160" t="s">
        <v>220</v>
      </c>
      <c r="G6" s="162" t="s">
        <v>192</v>
      </c>
      <c r="H6" s="162"/>
    </row>
    <row r="7" ht="6" customHeight="1" thickBot="1"/>
    <row r="8" spans="1:12" ht="14.25" customHeight="1" thickBot="1">
      <c r="A8" s="78"/>
      <c r="B8" s="79"/>
      <c r="C8" s="79"/>
      <c r="D8" s="753" t="s">
        <v>193</v>
      </c>
      <c r="E8" s="754"/>
      <c r="F8" s="755"/>
      <c r="G8" s="80" t="s">
        <v>194</v>
      </c>
      <c r="H8" s="81"/>
      <c r="I8" s="82"/>
      <c r="J8" s="83" t="s">
        <v>221</v>
      </c>
      <c r="K8" s="84" t="s">
        <v>196</v>
      </c>
      <c r="L8" s="83" t="s">
        <v>197</v>
      </c>
    </row>
    <row r="9" spans="1:12" ht="14.25" customHeight="1">
      <c r="A9" s="756"/>
      <c r="B9" s="752" t="s">
        <v>173</v>
      </c>
      <c r="C9" s="757"/>
      <c r="D9" s="85" t="s">
        <v>198</v>
      </c>
      <c r="E9" s="87"/>
      <c r="F9" s="88"/>
      <c r="G9" s="84" t="s">
        <v>199</v>
      </c>
      <c r="H9" s="83" t="s">
        <v>200</v>
      </c>
      <c r="I9" s="89" t="s">
        <v>201</v>
      </c>
      <c r="J9" s="90" t="s">
        <v>202</v>
      </c>
      <c r="K9" s="91" t="s">
        <v>203</v>
      </c>
      <c r="L9" s="92" t="s">
        <v>202</v>
      </c>
    </row>
    <row r="10" spans="1:12" ht="14.25" customHeight="1" thickBot="1">
      <c r="A10" s="93"/>
      <c r="B10" s="94"/>
      <c r="C10" s="94"/>
      <c r="D10" s="95" t="s">
        <v>204</v>
      </c>
      <c r="E10" s="96"/>
      <c r="F10" s="97"/>
      <c r="G10" s="98" t="s">
        <v>205</v>
      </c>
      <c r="H10" s="75" t="s">
        <v>206</v>
      </c>
      <c r="I10" s="99" t="s">
        <v>207</v>
      </c>
      <c r="J10" s="159" t="s">
        <v>208</v>
      </c>
      <c r="K10" s="98" t="s">
        <v>209</v>
      </c>
      <c r="L10" s="75" t="s">
        <v>210</v>
      </c>
    </row>
    <row r="11" spans="1:12" ht="14.25" customHeight="1">
      <c r="A11" s="100"/>
      <c r="B11" s="79"/>
      <c r="C11" s="1"/>
      <c r="D11" s="101"/>
      <c r="E11" s="102"/>
      <c r="F11" s="103"/>
      <c r="G11" s="839"/>
      <c r="H11" s="840"/>
      <c r="I11" s="844">
        <f aca="true" t="shared" si="0" ref="I11:I19">G11+H11</f>
        <v>0</v>
      </c>
      <c r="J11" s="826"/>
      <c r="K11" s="826"/>
      <c r="L11" s="827">
        <f aca="true" t="shared" si="1" ref="L11:L19">J11-K11</f>
        <v>0</v>
      </c>
    </row>
    <row r="12" spans="1:12" ht="14.25" customHeight="1">
      <c r="A12" s="104"/>
      <c r="B12" s="86"/>
      <c r="C12" s="86"/>
      <c r="D12" s="105"/>
      <c r="E12" s="106"/>
      <c r="F12" s="107"/>
      <c r="G12" s="841"/>
      <c r="H12" s="842"/>
      <c r="I12" s="844">
        <f t="shared" si="0"/>
        <v>0</v>
      </c>
      <c r="J12" s="828"/>
      <c r="K12" s="828"/>
      <c r="L12" s="827">
        <f t="shared" si="1"/>
        <v>0</v>
      </c>
    </row>
    <row r="13" spans="1:12" ht="14.25" customHeight="1">
      <c r="A13" s="108"/>
      <c r="B13" s="152" t="s">
        <v>184</v>
      </c>
      <c r="C13" s="109"/>
      <c r="D13" s="105"/>
      <c r="E13" s="106"/>
      <c r="F13" s="107"/>
      <c r="G13" s="841"/>
      <c r="H13" s="842"/>
      <c r="I13" s="844">
        <f t="shared" si="0"/>
        <v>0</v>
      </c>
      <c r="J13" s="828"/>
      <c r="K13" s="828"/>
      <c r="L13" s="827">
        <f t="shared" si="1"/>
        <v>0</v>
      </c>
    </row>
    <row r="14" spans="1:12" ht="14.25" customHeight="1">
      <c r="A14" s="147"/>
      <c r="B14" s="155" t="s">
        <v>178</v>
      </c>
      <c r="C14" s="112"/>
      <c r="D14" s="105"/>
      <c r="E14" s="106"/>
      <c r="F14" s="107"/>
      <c r="G14" s="845"/>
      <c r="H14" s="846"/>
      <c r="I14" s="847">
        <f t="shared" si="0"/>
        <v>0</v>
      </c>
      <c r="J14" s="828"/>
      <c r="K14" s="828"/>
      <c r="L14" s="827">
        <f t="shared" si="1"/>
        <v>0</v>
      </c>
    </row>
    <row r="15" spans="1:12" ht="14.25" customHeight="1">
      <c r="A15" s="147"/>
      <c r="B15" s="156" t="s">
        <v>211</v>
      </c>
      <c r="C15" s="1"/>
      <c r="D15" s="105"/>
      <c r="E15" s="106"/>
      <c r="F15" s="107"/>
      <c r="G15" s="845"/>
      <c r="H15" s="846"/>
      <c r="I15" s="847">
        <f t="shared" si="0"/>
        <v>0</v>
      </c>
      <c r="J15" s="828"/>
      <c r="K15" s="828"/>
      <c r="L15" s="827">
        <f t="shared" si="1"/>
        <v>0</v>
      </c>
    </row>
    <row r="16" spans="1:12" ht="14.25" customHeight="1">
      <c r="A16" s="150"/>
      <c r="B16" s="749">
        <f>'Page 3'!$B$47+1</f>
        <v>2015</v>
      </c>
      <c r="C16" s="793">
        <f>IF(COUNTBLANK('Page 2'!$C$19)=0,$O$5,"ERROR Missing - Year Page 2")</f>
        <v>0</v>
      </c>
      <c r="D16" s="105"/>
      <c r="E16" s="106"/>
      <c r="F16" s="107"/>
      <c r="G16" s="845"/>
      <c r="H16" s="846"/>
      <c r="I16" s="847">
        <f t="shared" si="0"/>
        <v>0</v>
      </c>
      <c r="J16" s="828"/>
      <c r="K16" s="828"/>
      <c r="L16" s="827">
        <f t="shared" si="1"/>
        <v>0</v>
      </c>
    </row>
    <row r="17" spans="1:12" ht="14.25" customHeight="1">
      <c r="A17" s="113" t="s">
        <v>180</v>
      </c>
      <c r="B17" s="114"/>
      <c r="C17" s="115"/>
      <c r="D17" s="105"/>
      <c r="E17" s="106"/>
      <c r="F17" s="107"/>
      <c r="G17" s="845"/>
      <c r="H17" s="846"/>
      <c r="I17" s="847">
        <f t="shared" si="0"/>
        <v>0</v>
      </c>
      <c r="J17" s="828"/>
      <c r="K17" s="828"/>
      <c r="L17" s="827">
        <f t="shared" si="1"/>
        <v>0</v>
      </c>
    </row>
    <row r="18" spans="1:12" ht="14.25" customHeight="1">
      <c r="A18" s="104"/>
      <c r="B18" s="116"/>
      <c r="C18" s="116"/>
      <c r="D18" s="105"/>
      <c r="E18" s="106"/>
      <c r="F18" s="107"/>
      <c r="G18" s="845"/>
      <c r="H18" s="846"/>
      <c r="I18" s="847">
        <f t="shared" si="0"/>
        <v>0</v>
      </c>
      <c r="J18" s="828"/>
      <c r="K18" s="828"/>
      <c r="L18" s="827">
        <f t="shared" si="1"/>
        <v>0</v>
      </c>
    </row>
    <row r="19" spans="1:12" ht="14.25" customHeight="1" thickBot="1">
      <c r="A19" s="93"/>
      <c r="B19" s="94"/>
      <c r="C19" s="116"/>
      <c r="D19" s="117"/>
      <c r="E19" s="118"/>
      <c r="F19" s="119"/>
      <c r="G19" s="848"/>
      <c r="H19" s="849"/>
      <c r="I19" s="847">
        <f t="shared" si="0"/>
        <v>0</v>
      </c>
      <c r="J19" s="829"/>
      <c r="K19" s="829"/>
      <c r="L19" s="827">
        <f t="shared" si="1"/>
        <v>0</v>
      </c>
    </row>
    <row r="20" spans="1:12" ht="14.25" customHeight="1" thickBot="1">
      <c r="A20" s="120"/>
      <c r="B20" s="121" t="s">
        <v>222</v>
      </c>
      <c r="C20" s="122"/>
      <c r="D20" s="123"/>
      <c r="E20" s="157" t="s">
        <v>213</v>
      </c>
      <c r="F20" s="158"/>
      <c r="G20" s="850">
        <f aca="true" t="shared" si="2" ref="G20:L20">SUM(G11:G19)</f>
        <v>0</v>
      </c>
      <c r="H20" s="851">
        <f t="shared" si="2"/>
        <v>0</v>
      </c>
      <c r="I20" s="852">
        <f t="shared" si="2"/>
        <v>0</v>
      </c>
      <c r="J20" s="830">
        <f t="shared" si="2"/>
        <v>0</v>
      </c>
      <c r="K20" s="831">
        <f t="shared" si="2"/>
        <v>0</v>
      </c>
      <c r="L20" s="832">
        <f t="shared" si="2"/>
        <v>0</v>
      </c>
    </row>
    <row r="21" spans="1:12" ht="14.25" customHeight="1">
      <c r="A21" s="100"/>
      <c r="B21" s="116"/>
      <c r="C21" s="1"/>
      <c r="D21" s="101"/>
      <c r="E21" s="102"/>
      <c r="F21" s="103"/>
      <c r="G21" s="839"/>
      <c r="H21" s="840"/>
      <c r="I21" s="844">
        <f aca="true" t="shared" si="3" ref="I21:I29">G21+H21</f>
        <v>0</v>
      </c>
      <c r="J21" s="826"/>
      <c r="K21" s="826"/>
      <c r="L21" s="827">
        <f aca="true" t="shared" si="4" ref="L21:L29">J21-K21</f>
        <v>0</v>
      </c>
    </row>
    <row r="22" spans="1:12" ht="14.25" customHeight="1">
      <c r="A22" s="104"/>
      <c r="B22" s="86"/>
      <c r="C22" s="86"/>
      <c r="D22" s="105"/>
      <c r="E22" s="106"/>
      <c r="F22" s="107"/>
      <c r="G22" s="841"/>
      <c r="H22" s="842"/>
      <c r="I22" s="844">
        <f t="shared" si="3"/>
        <v>0</v>
      </c>
      <c r="J22" s="828"/>
      <c r="K22" s="828"/>
      <c r="L22" s="827">
        <f t="shared" si="4"/>
        <v>0</v>
      </c>
    </row>
    <row r="23" spans="1:12" ht="14.25" customHeight="1">
      <c r="A23" s="130"/>
      <c r="B23" s="152" t="s">
        <v>184</v>
      </c>
      <c r="C23" s="109"/>
      <c r="D23" s="105"/>
      <c r="E23" s="106"/>
      <c r="F23" s="107"/>
      <c r="G23" s="841"/>
      <c r="H23" s="842"/>
      <c r="I23" s="844">
        <f t="shared" si="3"/>
        <v>0</v>
      </c>
      <c r="J23" s="828"/>
      <c r="K23" s="828"/>
      <c r="L23" s="827">
        <f t="shared" si="4"/>
        <v>0</v>
      </c>
    </row>
    <row r="24" spans="1:12" ht="14.25" customHeight="1">
      <c r="A24" s="108"/>
      <c r="B24" s="153" t="s">
        <v>178</v>
      </c>
      <c r="C24" s="111"/>
      <c r="D24" s="105"/>
      <c r="E24" s="106"/>
      <c r="F24" s="107"/>
      <c r="G24" s="845"/>
      <c r="H24" s="846"/>
      <c r="I24" s="847">
        <f t="shared" si="3"/>
        <v>0</v>
      </c>
      <c r="J24" s="828"/>
      <c r="K24" s="828"/>
      <c r="L24" s="827">
        <f t="shared" si="4"/>
        <v>0</v>
      </c>
    </row>
    <row r="25" spans="1:12" ht="14.25" customHeight="1">
      <c r="A25" s="91"/>
      <c r="B25" s="154" t="s">
        <v>211</v>
      </c>
      <c r="C25" s="1"/>
      <c r="D25" s="105"/>
      <c r="E25" s="106"/>
      <c r="F25" s="107"/>
      <c r="G25" s="845"/>
      <c r="H25" s="846"/>
      <c r="I25" s="847">
        <f t="shared" si="3"/>
        <v>0</v>
      </c>
      <c r="J25" s="828"/>
      <c r="K25" s="828"/>
      <c r="L25" s="827">
        <f t="shared" si="4"/>
        <v>0</v>
      </c>
    </row>
    <row r="26" spans="1:12" ht="14.25" customHeight="1">
      <c r="A26" s="150">
        <f>A16+1</f>
        <v>1</v>
      </c>
      <c r="B26" s="750">
        <f>B16+1</f>
        <v>2016</v>
      </c>
      <c r="C26" s="1"/>
      <c r="D26" s="105"/>
      <c r="E26" s="106"/>
      <c r="F26" s="107"/>
      <c r="G26" s="845"/>
      <c r="H26" s="846"/>
      <c r="I26" s="847">
        <f t="shared" si="3"/>
        <v>0</v>
      </c>
      <c r="J26" s="828"/>
      <c r="K26" s="828"/>
      <c r="L26" s="827">
        <f t="shared" si="4"/>
        <v>0</v>
      </c>
    </row>
    <row r="27" spans="1:12" ht="14.25" customHeight="1">
      <c r="A27" s="113" t="s">
        <v>180</v>
      </c>
      <c r="B27" s="114"/>
      <c r="C27" s="115"/>
      <c r="D27" s="105"/>
      <c r="E27" s="106"/>
      <c r="F27" s="107"/>
      <c r="G27" s="845"/>
      <c r="H27" s="846"/>
      <c r="I27" s="847">
        <f t="shared" si="3"/>
        <v>0</v>
      </c>
      <c r="J27" s="828"/>
      <c r="K27" s="828"/>
      <c r="L27" s="827">
        <f t="shared" si="4"/>
        <v>0</v>
      </c>
    </row>
    <row r="28" spans="1:12" ht="14.25" customHeight="1">
      <c r="A28" s="104"/>
      <c r="B28" s="116"/>
      <c r="C28" s="116"/>
      <c r="D28" s="105"/>
      <c r="E28" s="106"/>
      <c r="F28" s="107"/>
      <c r="G28" s="845"/>
      <c r="H28" s="846"/>
      <c r="I28" s="847">
        <f t="shared" si="3"/>
        <v>0</v>
      </c>
      <c r="J28" s="828"/>
      <c r="K28" s="828"/>
      <c r="L28" s="827">
        <f t="shared" si="4"/>
        <v>0</v>
      </c>
    </row>
    <row r="29" spans="1:12" ht="14.25" customHeight="1" thickBot="1">
      <c r="A29" s="93"/>
      <c r="B29" s="116"/>
      <c r="C29" s="116"/>
      <c r="D29" s="117"/>
      <c r="E29" s="118"/>
      <c r="F29" s="119"/>
      <c r="G29" s="848"/>
      <c r="H29" s="849"/>
      <c r="I29" s="847">
        <f t="shared" si="3"/>
        <v>0</v>
      </c>
      <c r="J29" s="829"/>
      <c r="K29" s="829"/>
      <c r="L29" s="827">
        <f t="shared" si="4"/>
        <v>0</v>
      </c>
    </row>
    <row r="30" spans="1:12" ht="14.25" customHeight="1" thickBot="1">
      <c r="A30" s="120"/>
      <c r="B30" s="121" t="s">
        <v>223</v>
      </c>
      <c r="C30" s="122"/>
      <c r="D30" s="131"/>
      <c r="E30" s="157" t="str">
        <f>E20</f>
        <v>XXXXXXXXXXXXXXXXXXX</v>
      </c>
      <c r="F30" s="158"/>
      <c r="G30" s="850">
        <f aca="true" t="shared" si="5" ref="G30:L30">SUM(G21:G29)</f>
        <v>0</v>
      </c>
      <c r="H30" s="851">
        <f t="shared" si="5"/>
        <v>0</v>
      </c>
      <c r="I30" s="852">
        <f t="shared" si="5"/>
        <v>0</v>
      </c>
      <c r="J30" s="830">
        <f t="shared" si="5"/>
        <v>0</v>
      </c>
      <c r="K30" s="831">
        <f t="shared" si="5"/>
        <v>0</v>
      </c>
      <c r="L30" s="832">
        <f t="shared" si="5"/>
        <v>0</v>
      </c>
    </row>
    <row r="31" spans="1:12" ht="14.25" customHeight="1">
      <c r="A31" s="132"/>
      <c r="B31" s="133"/>
      <c r="C31" s="134"/>
      <c r="D31" s="101"/>
      <c r="E31" s="102"/>
      <c r="F31" s="103"/>
      <c r="G31" s="839"/>
      <c r="H31" s="840"/>
      <c r="I31" s="844">
        <f aca="true" t="shared" si="6" ref="I31:I39">G31+H31</f>
        <v>0</v>
      </c>
      <c r="J31" s="826"/>
      <c r="K31" s="826"/>
      <c r="L31" s="827">
        <f aca="true" t="shared" si="7" ref="L31:L39">J31-K31</f>
        <v>0</v>
      </c>
    </row>
    <row r="32" spans="1:12" ht="14.25" customHeight="1">
      <c r="A32" s="135"/>
      <c r="B32" s="136"/>
      <c r="C32" s="136"/>
      <c r="D32" s="105"/>
      <c r="E32" s="106"/>
      <c r="F32" s="107"/>
      <c r="G32" s="841"/>
      <c r="H32" s="842"/>
      <c r="I32" s="844">
        <f t="shared" si="6"/>
        <v>0</v>
      </c>
      <c r="J32" s="828"/>
      <c r="K32" s="828"/>
      <c r="L32" s="827">
        <f t="shared" si="7"/>
        <v>0</v>
      </c>
    </row>
    <row r="33" spans="1:12" ht="14.25" customHeight="1">
      <c r="A33" s="137"/>
      <c r="B33" s="152" t="s">
        <v>184</v>
      </c>
      <c r="C33" s="138"/>
      <c r="D33" s="105"/>
      <c r="E33" s="106"/>
      <c r="F33" s="107"/>
      <c r="G33" s="841"/>
      <c r="H33" s="842"/>
      <c r="I33" s="844">
        <f t="shared" si="6"/>
        <v>0</v>
      </c>
      <c r="J33" s="828"/>
      <c r="K33" s="828"/>
      <c r="L33" s="827">
        <f t="shared" si="7"/>
        <v>0</v>
      </c>
    </row>
    <row r="34" spans="1:12" ht="14.25" customHeight="1">
      <c r="A34" s="108"/>
      <c r="B34" s="153" t="s">
        <v>178</v>
      </c>
      <c r="C34" s="111"/>
      <c r="D34" s="105"/>
      <c r="E34" s="106"/>
      <c r="F34" s="107"/>
      <c r="G34" s="845"/>
      <c r="H34" s="846"/>
      <c r="I34" s="847">
        <f t="shared" si="6"/>
        <v>0</v>
      </c>
      <c r="J34" s="828"/>
      <c r="K34" s="828"/>
      <c r="L34" s="827">
        <f t="shared" si="7"/>
        <v>0</v>
      </c>
    </row>
    <row r="35" spans="1:12" ht="14.25" customHeight="1">
      <c r="A35" s="139"/>
      <c r="B35" s="154" t="s">
        <v>211</v>
      </c>
      <c r="C35" s="1"/>
      <c r="D35" s="105"/>
      <c r="E35" s="106"/>
      <c r="F35" s="107"/>
      <c r="G35" s="845"/>
      <c r="H35" s="846"/>
      <c r="I35" s="847">
        <f t="shared" si="6"/>
        <v>0</v>
      </c>
      <c r="J35" s="828"/>
      <c r="K35" s="828"/>
      <c r="L35" s="827">
        <f t="shared" si="7"/>
        <v>0</v>
      </c>
    </row>
    <row r="36" spans="1:12" ht="14.25" customHeight="1">
      <c r="A36" s="150">
        <f>A26+1</f>
        <v>2</v>
      </c>
      <c r="B36" s="750">
        <f>B16+2</f>
        <v>2017</v>
      </c>
      <c r="C36" s="1"/>
      <c r="D36" s="105"/>
      <c r="E36" s="106"/>
      <c r="F36" s="107"/>
      <c r="G36" s="845"/>
      <c r="H36" s="846"/>
      <c r="I36" s="847">
        <f t="shared" si="6"/>
        <v>0</v>
      </c>
      <c r="J36" s="828"/>
      <c r="K36" s="828"/>
      <c r="L36" s="827">
        <f t="shared" si="7"/>
        <v>0</v>
      </c>
    </row>
    <row r="37" spans="1:12" ht="14.25" customHeight="1">
      <c r="A37" s="140" t="s">
        <v>180</v>
      </c>
      <c r="B37" s="141"/>
      <c r="C37" s="142"/>
      <c r="D37" s="105"/>
      <c r="E37" s="106"/>
      <c r="F37" s="107"/>
      <c r="G37" s="845"/>
      <c r="H37" s="846"/>
      <c r="I37" s="847">
        <f t="shared" si="6"/>
        <v>0</v>
      </c>
      <c r="J37" s="828"/>
      <c r="K37" s="828"/>
      <c r="L37" s="827">
        <f t="shared" si="7"/>
        <v>0</v>
      </c>
    </row>
    <row r="38" spans="1:12" ht="14.25" customHeight="1">
      <c r="A38" s="135"/>
      <c r="B38" s="133"/>
      <c r="C38" s="133"/>
      <c r="D38" s="105"/>
      <c r="E38" s="106"/>
      <c r="F38" s="107"/>
      <c r="G38" s="845"/>
      <c r="H38" s="846"/>
      <c r="I38" s="847">
        <f t="shared" si="6"/>
        <v>0</v>
      </c>
      <c r="J38" s="828"/>
      <c r="K38" s="828"/>
      <c r="L38" s="827">
        <f t="shared" si="7"/>
        <v>0</v>
      </c>
    </row>
    <row r="39" spans="1:12" ht="14.25" customHeight="1" thickBot="1">
      <c r="A39" s="143"/>
      <c r="B39" s="133"/>
      <c r="C39" s="133"/>
      <c r="D39" s="117"/>
      <c r="E39" s="118"/>
      <c r="F39" s="119"/>
      <c r="G39" s="848"/>
      <c r="H39" s="849"/>
      <c r="I39" s="847">
        <f t="shared" si="6"/>
        <v>0</v>
      </c>
      <c r="J39" s="829"/>
      <c r="K39" s="829"/>
      <c r="L39" s="827">
        <f t="shared" si="7"/>
        <v>0</v>
      </c>
    </row>
    <row r="40" spans="1:12" ht="14.25" customHeight="1" thickBot="1">
      <c r="A40" s="120"/>
      <c r="B40" s="121" t="s">
        <v>224</v>
      </c>
      <c r="C40" s="122"/>
      <c r="D40" s="131"/>
      <c r="E40" s="157" t="str">
        <f>+E20</f>
        <v>XXXXXXXXXXXXXXXXXXX</v>
      </c>
      <c r="F40" s="158"/>
      <c r="G40" s="850">
        <f aca="true" t="shared" si="8" ref="G40:L40">SUM(G31:G39)</f>
        <v>0</v>
      </c>
      <c r="H40" s="851">
        <f t="shared" si="8"/>
        <v>0</v>
      </c>
      <c r="I40" s="852">
        <f t="shared" si="8"/>
        <v>0</v>
      </c>
      <c r="J40" s="830">
        <f t="shared" si="8"/>
        <v>0</v>
      </c>
      <c r="K40" s="831">
        <f t="shared" si="8"/>
        <v>0</v>
      </c>
      <c r="L40" s="832">
        <f t="shared" si="8"/>
        <v>0</v>
      </c>
    </row>
    <row r="41" spans="1:12" ht="14.25" customHeight="1">
      <c r="A41" s="132"/>
      <c r="B41" s="133"/>
      <c r="C41" s="134"/>
      <c r="D41" s="101"/>
      <c r="E41" s="102"/>
      <c r="F41" s="103"/>
      <c r="G41" s="839"/>
      <c r="H41" s="840"/>
      <c r="I41" s="844">
        <f aca="true" t="shared" si="9" ref="I41:I49">G41+H41</f>
        <v>0</v>
      </c>
      <c r="J41" s="826"/>
      <c r="K41" s="826"/>
      <c r="L41" s="827">
        <f aca="true" t="shared" si="10" ref="L41:L49">J41-K41</f>
        <v>0</v>
      </c>
    </row>
    <row r="42" spans="1:12" ht="14.25" customHeight="1">
      <c r="A42" s="135"/>
      <c r="B42" s="136"/>
      <c r="C42" s="136"/>
      <c r="D42" s="105"/>
      <c r="E42" s="106"/>
      <c r="F42" s="107"/>
      <c r="G42" s="841"/>
      <c r="H42" s="842"/>
      <c r="I42" s="844">
        <f t="shared" si="9"/>
        <v>0</v>
      </c>
      <c r="J42" s="828"/>
      <c r="K42" s="828"/>
      <c r="L42" s="827">
        <f t="shared" si="10"/>
        <v>0</v>
      </c>
    </row>
    <row r="43" spans="1:12" ht="14.25" customHeight="1">
      <c r="A43" s="137"/>
      <c r="B43" s="152" t="s">
        <v>184</v>
      </c>
      <c r="C43" s="138"/>
      <c r="D43" s="105"/>
      <c r="E43" s="106"/>
      <c r="F43" s="107"/>
      <c r="G43" s="841"/>
      <c r="H43" s="842"/>
      <c r="I43" s="844">
        <f t="shared" si="9"/>
        <v>0</v>
      </c>
      <c r="J43" s="828"/>
      <c r="K43" s="828"/>
      <c r="L43" s="827">
        <f t="shared" si="10"/>
        <v>0</v>
      </c>
    </row>
    <row r="44" spans="1:12" ht="14.25" customHeight="1">
      <c r="A44" s="151"/>
      <c r="B44" s="153" t="s">
        <v>178</v>
      </c>
      <c r="C44" s="111"/>
      <c r="D44" s="105"/>
      <c r="E44" s="106"/>
      <c r="F44" s="107"/>
      <c r="G44" s="845"/>
      <c r="H44" s="846"/>
      <c r="I44" s="847">
        <f t="shared" si="9"/>
        <v>0</v>
      </c>
      <c r="J44" s="828"/>
      <c r="K44" s="828"/>
      <c r="L44" s="827">
        <f t="shared" si="10"/>
        <v>0</v>
      </c>
    </row>
    <row r="45" spans="1:12" ht="14.25" customHeight="1">
      <c r="A45" s="139" t="s">
        <v>211</v>
      </c>
      <c r="B45" s="154" t="s">
        <v>211</v>
      </c>
      <c r="C45" s="1"/>
      <c r="D45" s="105"/>
      <c r="E45" s="106"/>
      <c r="F45" s="107"/>
      <c r="G45" s="845"/>
      <c r="H45" s="846"/>
      <c r="I45" s="847">
        <f t="shared" si="9"/>
        <v>0</v>
      </c>
      <c r="J45" s="828"/>
      <c r="K45" s="828"/>
      <c r="L45" s="827">
        <f t="shared" si="10"/>
        <v>0</v>
      </c>
    </row>
    <row r="46" spans="1:12" ht="14.25" customHeight="1">
      <c r="A46" s="150">
        <f>B16+1</f>
        <v>2016</v>
      </c>
      <c r="B46" s="750">
        <f>B16+3</f>
        <v>2018</v>
      </c>
      <c r="C46" s="1"/>
      <c r="D46" s="105"/>
      <c r="E46" s="106"/>
      <c r="F46" s="107"/>
      <c r="G46" s="845"/>
      <c r="H46" s="846"/>
      <c r="I46" s="847">
        <f t="shared" si="9"/>
        <v>0</v>
      </c>
      <c r="J46" s="828"/>
      <c r="K46" s="828"/>
      <c r="L46" s="827">
        <f t="shared" si="10"/>
        <v>0</v>
      </c>
    </row>
    <row r="47" spans="1:12" ht="14.25" customHeight="1">
      <c r="A47" s="140" t="s">
        <v>180</v>
      </c>
      <c r="B47" s="144"/>
      <c r="C47" s="142"/>
      <c r="D47" s="105"/>
      <c r="E47" s="106"/>
      <c r="F47" s="107"/>
      <c r="G47" s="845"/>
      <c r="H47" s="846"/>
      <c r="I47" s="847">
        <f t="shared" si="9"/>
        <v>0</v>
      </c>
      <c r="J47" s="828"/>
      <c r="K47" s="828"/>
      <c r="L47" s="827">
        <f t="shared" si="10"/>
        <v>0</v>
      </c>
    </row>
    <row r="48" spans="1:12" ht="14.25" customHeight="1">
      <c r="A48" s="135"/>
      <c r="B48" s="133"/>
      <c r="C48" s="133"/>
      <c r="D48" s="105"/>
      <c r="E48" s="106"/>
      <c r="F48" s="107"/>
      <c r="G48" s="845"/>
      <c r="H48" s="846"/>
      <c r="I48" s="847">
        <f t="shared" si="9"/>
        <v>0</v>
      </c>
      <c r="J48" s="828"/>
      <c r="K48" s="828"/>
      <c r="L48" s="827">
        <f t="shared" si="10"/>
        <v>0</v>
      </c>
    </row>
    <row r="49" spans="1:12" ht="14.25" customHeight="1" thickBot="1">
      <c r="A49" s="143"/>
      <c r="B49" s="133"/>
      <c r="C49" s="133"/>
      <c r="D49" s="117"/>
      <c r="E49" s="118"/>
      <c r="F49" s="119"/>
      <c r="G49" s="848"/>
      <c r="H49" s="849"/>
      <c r="I49" s="847">
        <f t="shared" si="9"/>
        <v>0</v>
      </c>
      <c r="J49" s="829"/>
      <c r="K49" s="829"/>
      <c r="L49" s="827">
        <f t="shared" si="10"/>
        <v>0</v>
      </c>
    </row>
    <row r="50" spans="1:12" ht="14.25" customHeight="1" thickBot="1">
      <c r="A50" s="120"/>
      <c r="B50" s="121" t="s">
        <v>225</v>
      </c>
      <c r="C50" s="122"/>
      <c r="D50" s="131"/>
      <c r="E50" s="157" t="str">
        <f>E20</f>
        <v>XXXXXXXXXXXXXXXXXXX</v>
      </c>
      <c r="F50" s="158"/>
      <c r="G50" s="850">
        <f aca="true" t="shared" si="11" ref="G50:L50">SUM(G41:G49)</f>
        <v>0</v>
      </c>
      <c r="H50" s="851">
        <f t="shared" si="11"/>
        <v>0</v>
      </c>
      <c r="I50" s="852">
        <f t="shared" si="11"/>
        <v>0</v>
      </c>
      <c r="J50" s="830">
        <f t="shared" si="11"/>
        <v>0</v>
      </c>
      <c r="K50" s="831">
        <f t="shared" si="11"/>
        <v>0</v>
      </c>
      <c r="L50" s="832">
        <f t="shared" si="11"/>
        <v>0</v>
      </c>
    </row>
    <row r="51" spans="1:12" ht="6.75" customHeight="1" thickBot="1">
      <c r="A51" s="164"/>
      <c r="B51" s="165"/>
      <c r="C51" s="166"/>
      <c r="D51" s="167"/>
      <c r="E51" s="168"/>
      <c r="F51" s="169"/>
      <c r="G51" s="833"/>
      <c r="H51" s="834"/>
      <c r="I51" s="833"/>
      <c r="J51" s="835"/>
      <c r="K51" s="836"/>
      <c r="L51" s="837"/>
    </row>
    <row r="52" spans="1:12" ht="22.5" customHeight="1" thickBot="1" thickTop="1">
      <c r="A52" s="172"/>
      <c r="B52" s="170" t="s">
        <v>226</v>
      </c>
      <c r="C52" s="171"/>
      <c r="D52" s="171"/>
      <c r="E52" s="171"/>
      <c r="F52" s="171"/>
      <c r="G52" s="843">
        <f aca="true" t="shared" si="12" ref="G52:L52">SUM(G60:G67)</f>
        <v>0</v>
      </c>
      <c r="H52" s="843">
        <f t="shared" si="12"/>
        <v>0</v>
      </c>
      <c r="I52" s="843">
        <f t="shared" si="12"/>
        <v>0</v>
      </c>
      <c r="J52" s="838">
        <f t="shared" si="12"/>
        <v>0</v>
      </c>
      <c r="K52" s="838">
        <f t="shared" si="12"/>
        <v>0</v>
      </c>
      <c r="L52" s="838">
        <f t="shared" si="12"/>
        <v>0</v>
      </c>
    </row>
    <row r="53" spans="1:12" ht="15" customHeight="1" thickTop="1">
      <c r="A53" s="1"/>
      <c r="B53" s="161" t="s">
        <v>217</v>
      </c>
      <c r="C53" s="1"/>
      <c r="D53" s="1"/>
      <c r="E53" s="1"/>
      <c r="F53" s="1"/>
      <c r="G53" s="1"/>
      <c r="H53" s="1"/>
      <c r="I53" s="1"/>
      <c r="J53" s="1"/>
      <c r="K53" s="1"/>
      <c r="L53" s="1"/>
    </row>
    <row r="54" spans="1:12" ht="15" customHeight="1">
      <c r="A54" s="1"/>
      <c r="B54" s="161" t="s">
        <v>218</v>
      </c>
      <c r="C54" s="1"/>
      <c r="D54" s="1"/>
      <c r="E54" s="1"/>
      <c r="F54" s="1"/>
      <c r="G54" s="1"/>
      <c r="H54" s="1"/>
      <c r="I54" s="1"/>
      <c r="J54" s="1"/>
      <c r="K54" s="1"/>
      <c r="L54" s="1"/>
    </row>
    <row r="55" spans="1:12" ht="12.75" customHeight="1">
      <c r="A55" s="1"/>
      <c r="B55" s="161" t="s">
        <v>643</v>
      </c>
      <c r="C55" s="1"/>
      <c r="D55" s="1"/>
      <c r="E55" s="1"/>
      <c r="F55" s="1"/>
      <c r="G55" s="1"/>
      <c r="H55" s="1"/>
      <c r="I55" s="1"/>
      <c r="J55" s="1"/>
      <c r="K55" s="1"/>
      <c r="L55" s="1"/>
    </row>
    <row r="56" spans="1:13" ht="12.75" customHeight="1">
      <c r="A56" s="1"/>
      <c r="B56" s="1105" t="str">
        <f>Cover!$A$69</f>
        <v>DO NOT ALTER THIS APPLICATION IN ANY WAY or APPLICATION IS SUBJECT TO DISQUALIFICATION!</v>
      </c>
      <c r="C56" s="1105"/>
      <c r="D56" s="1105"/>
      <c r="E56" s="1105"/>
      <c r="F56" s="1105"/>
      <c r="G56" s="1105"/>
      <c r="H56" s="1105"/>
      <c r="I56" s="1105"/>
      <c r="J56" s="1105"/>
      <c r="K56" s="1105"/>
      <c r="L56" s="1105"/>
      <c r="M56" s="882"/>
    </row>
    <row r="57" spans="1:12" ht="15.75" customHeight="1">
      <c r="A57" s="226"/>
      <c r="B57" s="881" t="str">
        <f>Cover!$B$72</f>
        <v>  Our House Enterprises - Version 3</v>
      </c>
      <c r="J57" s="226"/>
      <c r="K57" s="423" t="str">
        <f>("(")&amp;(Cover!$P$13)&amp;(" ")&amp;(Cover!$P$15)&amp;(")")</f>
        <v>(TN )</v>
      </c>
      <c r="L57" s="2">
        <f ca="1">NOW()</f>
        <v>41604.64208252315</v>
      </c>
    </row>
    <row r="59" ht="12.75">
      <c r="L59" s="215"/>
    </row>
    <row r="60" spans="6:12" ht="13.5" hidden="1" thickBot="1">
      <c r="F60" t="s">
        <v>227</v>
      </c>
      <c r="G60" s="124">
        <f>'Page 3'!G21</f>
        <v>0</v>
      </c>
      <c r="H60" s="125">
        <f>'Page 3'!H21</f>
        <v>0</v>
      </c>
      <c r="I60" s="126">
        <f>'Page 3'!I21</f>
        <v>0</v>
      </c>
      <c r="J60" s="127">
        <f>'Page 3'!J21</f>
        <v>0</v>
      </c>
      <c r="K60" s="128">
        <f>'Page 3'!K21</f>
        <v>0</v>
      </c>
      <c r="L60" s="129">
        <f>'Page 3'!L21</f>
        <v>0</v>
      </c>
    </row>
    <row r="61" spans="6:12" ht="13.5" hidden="1" thickBot="1">
      <c r="F61" t="s">
        <v>228</v>
      </c>
      <c r="G61" s="124">
        <f>'Page 3'!G31</f>
        <v>0</v>
      </c>
      <c r="H61" s="125">
        <f>'Page 3'!H31</f>
        <v>0</v>
      </c>
      <c r="I61" s="126">
        <f>'Page 3'!I31</f>
        <v>0</v>
      </c>
      <c r="J61" s="127">
        <f>'Page 3'!J31</f>
        <v>0</v>
      </c>
      <c r="K61" s="128">
        <f>'Page 3'!K31</f>
        <v>0</v>
      </c>
      <c r="L61" s="129">
        <f>'Page 3'!L31</f>
        <v>0</v>
      </c>
    </row>
    <row r="62" spans="6:12" ht="13.5" hidden="1" thickBot="1">
      <c r="F62" t="s">
        <v>229</v>
      </c>
      <c r="G62" s="124">
        <f>'Page 3'!G41</f>
        <v>0</v>
      </c>
      <c r="H62" s="125">
        <f>'Page 3'!H41</f>
        <v>0</v>
      </c>
      <c r="I62" s="126">
        <f>'Page 3'!I41</f>
        <v>0</v>
      </c>
      <c r="J62" s="127">
        <f>'Page 3'!J41</f>
        <v>0</v>
      </c>
      <c r="K62" s="128">
        <f>'Page 3'!K41</f>
        <v>0</v>
      </c>
      <c r="L62" s="129">
        <f>'Page 3'!L41</f>
        <v>0</v>
      </c>
    </row>
    <row r="63" spans="6:12" ht="13.5" hidden="1" thickBot="1">
      <c r="F63" t="s">
        <v>230</v>
      </c>
      <c r="G63" s="124">
        <f>'Page 3'!G51</f>
        <v>0</v>
      </c>
      <c r="H63" s="125">
        <f>'Page 3'!H51</f>
        <v>0</v>
      </c>
      <c r="I63" s="126">
        <f>'Page 3'!I51</f>
        <v>0</v>
      </c>
      <c r="J63" s="127">
        <f>'Page 3'!J51</f>
        <v>0</v>
      </c>
      <c r="K63" s="128">
        <f>'Page 3'!K51</f>
        <v>0</v>
      </c>
      <c r="L63" s="129">
        <f>'Page 3'!L51</f>
        <v>0</v>
      </c>
    </row>
    <row r="64" spans="6:12" ht="13.5" hidden="1" thickBot="1">
      <c r="F64" t="s">
        <v>231</v>
      </c>
      <c r="G64" s="124">
        <f aca="true" t="shared" si="13" ref="G64:L64">G20</f>
        <v>0</v>
      </c>
      <c r="H64" s="125">
        <f t="shared" si="13"/>
        <v>0</v>
      </c>
      <c r="I64" s="126">
        <f t="shared" si="13"/>
        <v>0</v>
      </c>
      <c r="J64" s="127">
        <f t="shared" si="13"/>
        <v>0</v>
      </c>
      <c r="K64" s="128">
        <f t="shared" si="13"/>
        <v>0</v>
      </c>
      <c r="L64" s="129">
        <f t="shared" si="13"/>
        <v>0</v>
      </c>
    </row>
    <row r="65" spans="6:12" ht="13.5" hidden="1" thickBot="1">
      <c r="F65" t="s">
        <v>232</v>
      </c>
      <c r="G65" s="124">
        <f aca="true" t="shared" si="14" ref="G65:L65">G30</f>
        <v>0</v>
      </c>
      <c r="H65" s="125">
        <f t="shared" si="14"/>
        <v>0</v>
      </c>
      <c r="I65" s="126">
        <f t="shared" si="14"/>
        <v>0</v>
      </c>
      <c r="J65" s="127">
        <f t="shared" si="14"/>
        <v>0</v>
      </c>
      <c r="K65" s="128">
        <f t="shared" si="14"/>
        <v>0</v>
      </c>
      <c r="L65" s="129">
        <f t="shared" si="14"/>
        <v>0</v>
      </c>
    </row>
    <row r="66" spans="6:12" ht="13.5" hidden="1" thickBot="1">
      <c r="F66" t="s">
        <v>233</v>
      </c>
      <c r="G66" s="124">
        <f aca="true" t="shared" si="15" ref="G66:L66">G40</f>
        <v>0</v>
      </c>
      <c r="H66" s="125">
        <f t="shared" si="15"/>
        <v>0</v>
      </c>
      <c r="I66" s="126">
        <f t="shared" si="15"/>
        <v>0</v>
      </c>
      <c r="J66" s="127">
        <f t="shared" si="15"/>
        <v>0</v>
      </c>
      <c r="K66" s="128">
        <f t="shared" si="15"/>
        <v>0</v>
      </c>
      <c r="L66" s="129">
        <f t="shared" si="15"/>
        <v>0</v>
      </c>
    </row>
    <row r="67" spans="6:12" ht="13.5" hidden="1" thickBot="1">
      <c r="F67" t="s">
        <v>234</v>
      </c>
      <c r="G67" s="124">
        <f aca="true" t="shared" si="16" ref="G67:L67">G50</f>
        <v>0</v>
      </c>
      <c r="H67" s="125">
        <f t="shared" si="16"/>
        <v>0</v>
      </c>
      <c r="I67" s="126">
        <f t="shared" si="16"/>
        <v>0</v>
      </c>
      <c r="J67" s="127">
        <f t="shared" si="16"/>
        <v>0</v>
      </c>
      <c r="K67" s="128">
        <f t="shared" si="16"/>
        <v>0</v>
      </c>
      <c r="L67" s="129">
        <f t="shared" si="16"/>
        <v>0</v>
      </c>
    </row>
    <row r="68" ht="12.75" hidden="1"/>
  </sheetData>
  <sheetProtection password="F189" sheet="1" objects="1" scenarios="1"/>
  <mergeCells count="1">
    <mergeCell ref="B56:L56"/>
  </mergeCells>
  <dataValidations count="2">
    <dataValidation type="whole" allowBlank="1" showInputMessage="1" showErrorMessage="1" error="Whole Numbers Only!&#13;NO DECIMALS!" sqref="J11:K19 J21:K29 J31:K39 J41:K49">
      <formula1>0</formula1>
      <formula2>10000000</formula2>
    </dataValidation>
    <dataValidation type="whole" allowBlank="1" showInputMessage="1" showErrorMessage="1" error="Use Whole Numbers!&#13;NO DECIMALS!" sqref="G11:H19 G21:H29 G31:H39 G41:H49">
      <formula1>1</formula1>
      <formula2>5000</formula2>
    </dataValidation>
  </dataValidations>
  <printOptions/>
  <pageMargins left="0.5" right="0.5" top="0.5" bottom="0.5" header="0.5" footer="0.5"/>
  <pageSetup fitToHeight="1" fitToWidth="1" horizontalDpi="360" verticalDpi="360" orientation="portrait" scale="98"/>
  <headerFooter>
    <oddFooter>&amp;CPage 4</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L60"/>
  <sheetViews>
    <sheetView showGridLines="0" zoomScalePageLayoutView="0" workbookViewId="0" topLeftCell="A1">
      <selection activeCell="K44" sqref="K44"/>
    </sheetView>
  </sheetViews>
  <sheetFormatPr defaultColWidth="8.8515625" defaultRowHeight="12.75"/>
  <cols>
    <col min="1" max="1" width="2.421875" style="0" customWidth="1"/>
    <col min="2" max="9" width="8.00390625" style="0" customWidth="1"/>
    <col min="10" max="10" width="16.7109375" style="0" customWidth="1"/>
    <col min="11" max="11" width="12.7109375" style="0" customWidth="1"/>
    <col min="12" max="12" width="9.140625" style="226" customWidth="1"/>
  </cols>
  <sheetData>
    <row r="5" spans="1:11" ht="18">
      <c r="A5" s="179" t="s">
        <v>235</v>
      </c>
      <c r="J5" s="181" t="s">
        <v>172</v>
      </c>
      <c r="K5" s="175"/>
    </row>
    <row r="6" ht="26.25" customHeight="1">
      <c r="B6" s="189" t="s">
        <v>236</v>
      </c>
    </row>
    <row r="7" spans="1:2" ht="12.75" customHeight="1">
      <c r="A7" s="176"/>
      <c r="B7" s="186" t="s">
        <v>237</v>
      </c>
    </row>
    <row r="8" spans="1:11" ht="12.75" customHeight="1">
      <c r="A8" s="185" t="s">
        <v>238</v>
      </c>
      <c r="B8" s="177"/>
      <c r="C8" s="177"/>
      <c r="D8" s="177"/>
      <c r="E8" s="180"/>
      <c r="F8" s="177"/>
      <c r="G8" s="177"/>
      <c r="H8" s="177"/>
      <c r="I8" s="177"/>
      <c r="J8" s="183" t="s">
        <v>239</v>
      </c>
      <c r="K8" s="184" t="s">
        <v>240</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241</v>
      </c>
      <c r="K21" s="216">
        <f>SUM(K9:K20)</f>
        <v>0</v>
      </c>
      <c r="L21" s="783" t="s">
        <v>242</v>
      </c>
    </row>
    <row r="22" ht="10.5" customHeight="1">
      <c r="I22" s="219" t="s">
        <v>243</v>
      </c>
    </row>
    <row r="23" ht="10.5" customHeight="1"/>
    <row r="24" spans="1:2" ht="13.5" customHeight="1">
      <c r="A24" s="176"/>
      <c r="B24" s="186" t="s">
        <v>244</v>
      </c>
    </row>
    <row r="25" spans="1:2" ht="13.5" customHeight="1">
      <c r="A25" s="176"/>
      <c r="B25" s="186" t="s">
        <v>245</v>
      </c>
    </row>
    <row r="26" spans="1:11" ht="13.5" customHeight="1">
      <c r="A26" s="185" t="s">
        <v>238</v>
      </c>
      <c r="B26" s="177"/>
      <c r="C26" s="177"/>
      <c r="D26" s="177"/>
      <c r="E26" s="180"/>
      <c r="F26" s="177"/>
      <c r="G26" s="177"/>
      <c r="H26" s="177"/>
      <c r="I26" s="177"/>
      <c r="J26" s="183" t="s">
        <v>239</v>
      </c>
      <c r="K26" s="184" t="s">
        <v>240</v>
      </c>
    </row>
    <row r="27" spans="1:11" ht="12.75" customHeight="1">
      <c r="A27" s="190"/>
      <c r="B27" s="191"/>
      <c r="C27" s="178"/>
      <c r="D27" s="178"/>
      <c r="E27" s="178"/>
      <c r="F27" s="178"/>
      <c r="G27" s="178"/>
      <c r="H27" s="178"/>
      <c r="I27" s="178"/>
      <c r="J27" s="192"/>
      <c r="K27" s="193"/>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thickBot="1">
      <c r="A38" s="190"/>
      <c r="B38" s="191"/>
      <c r="C38" s="178"/>
      <c r="D38" s="178"/>
      <c r="E38" s="178"/>
      <c r="F38" s="178"/>
      <c r="G38" s="178"/>
      <c r="H38" s="178"/>
      <c r="I38" s="178"/>
      <c r="J38" s="194"/>
      <c r="K38" s="195"/>
    </row>
    <row r="39" spans="1:12" ht="13.5" customHeight="1">
      <c r="A39" s="187"/>
      <c r="B39" s="188"/>
      <c r="C39" s="188"/>
      <c r="D39" s="188"/>
      <c r="E39" s="188"/>
      <c r="F39" s="188"/>
      <c r="G39" s="188"/>
      <c r="H39" s="188"/>
      <c r="I39" s="188"/>
      <c r="J39" s="182" t="s">
        <v>241</v>
      </c>
      <c r="K39" s="216">
        <f>SUM(K27:K38)</f>
        <v>0</v>
      </c>
      <c r="L39" s="783" t="str">
        <f>L21</f>
        <v>  - AUTOMATICALLY TRANSFERS TO PAGE 9</v>
      </c>
    </row>
    <row r="40" ht="10.5" customHeight="1">
      <c r="I40" s="219" t="s">
        <v>246</v>
      </c>
    </row>
    <row r="41" ht="10.5" customHeight="1"/>
    <row r="42" spans="1:2" ht="13.5" customHeight="1">
      <c r="A42" s="176"/>
      <c r="B42" s="186" t="s">
        <v>247</v>
      </c>
    </row>
    <row r="43" spans="1:11" ht="13.5" customHeight="1">
      <c r="A43" s="185" t="s">
        <v>238</v>
      </c>
      <c r="B43" s="177"/>
      <c r="C43" s="177"/>
      <c r="D43" s="177"/>
      <c r="E43" s="180"/>
      <c r="F43" s="177"/>
      <c r="G43" s="177"/>
      <c r="H43" s="177"/>
      <c r="I43" s="177"/>
      <c r="J43" s="183" t="s">
        <v>239</v>
      </c>
      <c r="K43" s="184" t="s">
        <v>240</v>
      </c>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c r="A52" s="190"/>
      <c r="B52" s="191"/>
      <c r="C52" s="178"/>
      <c r="D52" s="178"/>
      <c r="E52" s="178"/>
      <c r="F52" s="178"/>
      <c r="G52" s="178"/>
      <c r="H52" s="178"/>
      <c r="I52" s="178"/>
      <c r="J52" s="192"/>
      <c r="K52" s="193"/>
    </row>
    <row r="53" spans="1:11" ht="12.75" customHeight="1">
      <c r="A53" s="190"/>
      <c r="B53" s="191"/>
      <c r="C53" s="178"/>
      <c r="D53" s="178"/>
      <c r="E53" s="178"/>
      <c r="F53" s="178"/>
      <c r="G53" s="178"/>
      <c r="H53" s="178"/>
      <c r="I53" s="178"/>
      <c r="J53" s="192"/>
      <c r="K53" s="193"/>
    </row>
    <row r="54" spans="1:11" ht="12.75" customHeight="1">
      <c r="A54" s="190"/>
      <c r="B54" s="191"/>
      <c r="C54" s="178"/>
      <c r="D54" s="178"/>
      <c r="E54" s="178"/>
      <c r="F54" s="178"/>
      <c r="G54" s="178"/>
      <c r="H54" s="178"/>
      <c r="I54" s="178"/>
      <c r="J54" s="192"/>
      <c r="K54" s="193"/>
    </row>
    <row r="55" spans="1:11" ht="12.75" customHeight="1" thickBot="1">
      <c r="A55" s="190"/>
      <c r="B55" s="191"/>
      <c r="C55" s="178"/>
      <c r="D55" s="178"/>
      <c r="E55" s="178"/>
      <c r="F55" s="178"/>
      <c r="G55" s="178"/>
      <c r="H55" s="178"/>
      <c r="I55" s="178"/>
      <c r="J55" s="194"/>
      <c r="K55" s="195"/>
    </row>
    <row r="56" spans="1:12" ht="13.5" customHeight="1">
      <c r="A56" s="187"/>
      <c r="B56" s="188"/>
      <c r="C56" s="188"/>
      <c r="D56" s="188"/>
      <c r="E56" s="188"/>
      <c r="F56" s="188"/>
      <c r="G56" s="188"/>
      <c r="H56" s="188"/>
      <c r="I56" s="188"/>
      <c r="J56" s="182" t="s">
        <v>241</v>
      </c>
      <c r="K56" s="216">
        <f>SUM(K44:K55)</f>
        <v>0</v>
      </c>
      <c r="L56" s="783" t="str">
        <f>L21</f>
        <v>  - AUTOMATICALLY TRANSFERS TO PAGE 9</v>
      </c>
    </row>
    <row r="57" ht="12.75">
      <c r="I57" s="219" t="s">
        <v>248</v>
      </c>
    </row>
    <row r="58" spans="1:11" ht="12.75">
      <c r="A58" s="1105" t="str">
        <f>Cover!$A$69</f>
        <v>DO NOT ALTER THIS APPLICATION IN ANY WAY or APPLICATION IS SUBJECT TO DISQUALIFICATION!</v>
      </c>
      <c r="B58" s="1105"/>
      <c r="C58" s="1105"/>
      <c r="D58" s="1105"/>
      <c r="E58" s="1105"/>
      <c r="F58" s="1105"/>
      <c r="G58" s="1105"/>
      <c r="H58" s="1105"/>
      <c r="I58" s="1105"/>
      <c r="J58" s="1105"/>
      <c r="K58" s="1105"/>
    </row>
    <row r="59" spans="1:11" ht="14.25">
      <c r="A59" s="226"/>
      <c r="B59" s="226" t="str">
        <f>Cover!$B$72</f>
        <v>  Our House Enterprises - Version 3</v>
      </c>
      <c r="I59" s="226"/>
      <c r="J59" s="423" t="str">
        <f>("(")&amp;(Cover!$P$13)&amp;(" ")&amp;(Cover!$P$15)&amp;(")")</f>
        <v>(TN )</v>
      </c>
      <c r="K59" s="802">
        <f ca="1">NOW()</f>
        <v>41604.64208252315</v>
      </c>
    </row>
    <row r="60" spans="1:11" ht="12.75">
      <c r="A60" s="1105"/>
      <c r="B60" s="1105"/>
      <c r="C60" s="1105"/>
      <c r="D60" s="1105"/>
      <c r="E60" s="1105"/>
      <c r="F60" s="1105"/>
      <c r="G60" s="1105"/>
      <c r="H60" s="1105"/>
      <c r="I60" s="1105"/>
      <c r="J60" s="1105"/>
      <c r="K60" s="1105"/>
    </row>
  </sheetData>
  <sheetProtection password="F189" sheet="1" objects="1" scenarios="1"/>
  <mergeCells count="2">
    <mergeCell ref="A60:K60"/>
    <mergeCell ref="A58:K58"/>
  </mergeCells>
  <dataValidations count="1">
    <dataValidation type="whole" allowBlank="1" showInputMessage="1" showErrorMessage="1" error="Use Whole Numbers!&#13;NO DECIMALS!" sqref="K9:K20 K27:K38 K44:K55">
      <formula1>0</formula1>
      <formula2>999999999</formula2>
    </dataValidation>
  </dataValidations>
  <printOptions horizontalCentered="1" verticalCentered="1"/>
  <pageMargins left="0.5" right="0.5" top="0.5" bottom="0.5" header="0.5" footer="0.5"/>
  <pageSetup fitToHeight="1" fitToWidth="1" horizontalDpi="360" verticalDpi="360" orientation="portrait"/>
  <headerFooter>
    <oddFooter>&amp;CPage 5</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27">
      <selection activeCell="A1" sqref="A1"/>
    </sheetView>
  </sheetViews>
  <sheetFormatPr defaultColWidth="8.8515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5" customHeight="1"/>
    <row r="2" ht="15" customHeight="1"/>
    <row r="3" ht="15" customHeight="1"/>
    <row r="4" ht="15" customHeight="1"/>
    <row r="5" spans="1:11" ht="18">
      <c r="A5" s="179" t="s">
        <v>249</v>
      </c>
      <c r="J5" s="181" t="s">
        <v>172</v>
      </c>
      <c r="K5" s="175"/>
    </row>
    <row r="6" ht="6.75" customHeight="1">
      <c r="B6" s="189"/>
    </row>
    <row r="7" spans="1:2" ht="19.5" customHeight="1">
      <c r="A7" s="176"/>
      <c r="B7" s="186" t="s">
        <v>250</v>
      </c>
    </row>
    <row r="8" spans="1:11" ht="12.75" customHeight="1">
      <c r="A8" s="185" t="s">
        <v>238</v>
      </c>
      <c r="B8" s="177"/>
      <c r="C8" s="177"/>
      <c r="D8" s="177"/>
      <c r="E8" s="180"/>
      <c r="F8" s="177"/>
      <c r="G8" s="177"/>
      <c r="H8" s="177"/>
      <c r="I8" s="177"/>
      <c r="J8" s="183" t="s">
        <v>239</v>
      </c>
      <c r="K8" s="184" t="s">
        <v>240</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241</v>
      </c>
      <c r="K21" s="216">
        <f>SUM(K9:K20)</f>
        <v>0</v>
      </c>
      <c r="L21" s="783" t="s">
        <v>251</v>
      </c>
    </row>
    <row r="22" ht="12.75">
      <c r="I22" s="219" t="s">
        <v>252</v>
      </c>
    </row>
    <row r="23" ht="23.25" customHeight="1">
      <c r="A23" s="186" t="s">
        <v>253</v>
      </c>
    </row>
    <row r="24" ht="4.5" customHeight="1">
      <c r="A24" s="176"/>
    </row>
    <row r="25" spans="1:2" ht="16.5" customHeight="1">
      <c r="A25" s="176"/>
      <c r="B25" s="759" t="s">
        <v>254</v>
      </c>
    </row>
    <row r="26" spans="1:2" ht="15.75" customHeight="1">
      <c r="A26" s="176"/>
      <c r="B26" s="758" t="s">
        <v>255</v>
      </c>
    </row>
    <row r="27" spans="1:11" ht="12.75" customHeight="1">
      <c r="A27" s="185" t="s">
        <v>238</v>
      </c>
      <c r="B27" s="177"/>
      <c r="C27" s="177"/>
      <c r="D27" s="177"/>
      <c r="E27" s="180"/>
      <c r="F27" s="177"/>
      <c r="G27" s="177"/>
      <c r="H27" s="177"/>
      <c r="I27" s="177"/>
      <c r="J27" s="183" t="s">
        <v>239</v>
      </c>
      <c r="K27" s="184" t="s">
        <v>240</v>
      </c>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c r="A38" s="190"/>
      <c r="B38" s="191"/>
      <c r="C38" s="178"/>
      <c r="D38" s="178"/>
      <c r="E38" s="178"/>
      <c r="F38" s="178"/>
      <c r="G38" s="178"/>
      <c r="H38" s="178"/>
      <c r="I38" s="178"/>
      <c r="J38" s="192"/>
      <c r="K38" s="193"/>
    </row>
    <row r="39" spans="1:11" ht="12.75" customHeight="1" thickBot="1">
      <c r="A39" s="190"/>
      <c r="B39" s="191"/>
      <c r="C39" s="178"/>
      <c r="D39" s="178"/>
      <c r="E39" s="178"/>
      <c r="F39" s="178"/>
      <c r="G39" s="178"/>
      <c r="H39" s="178"/>
      <c r="I39" s="178"/>
      <c r="J39" s="194"/>
      <c r="K39" s="195"/>
    </row>
    <row r="40" spans="1:12" ht="12.75" customHeight="1">
      <c r="A40" s="187"/>
      <c r="B40" s="188"/>
      <c r="C40" s="188"/>
      <c r="D40" s="188"/>
      <c r="E40" s="188"/>
      <c r="F40" s="188"/>
      <c r="G40" s="188"/>
      <c r="H40" s="188"/>
      <c r="I40" s="188"/>
      <c r="J40" s="182" t="s">
        <v>241</v>
      </c>
      <c r="K40" s="216">
        <f>SUM(K28:K39)</f>
        <v>0</v>
      </c>
      <c r="L40" s="783" t="str">
        <f>L21</f>
        <v>   - AUTOMATICLLY TRANSFERS TO PAGE 9</v>
      </c>
    </row>
    <row r="41" ht="12.75">
      <c r="I41" s="219" t="s">
        <v>256</v>
      </c>
    </row>
    <row r="42" ht="21.75" customHeight="1">
      <c r="B42" s="186" t="s">
        <v>257</v>
      </c>
    </row>
    <row r="43" spans="1:11" ht="12.75" customHeight="1">
      <c r="A43" s="199"/>
      <c r="B43" s="200"/>
      <c r="C43" s="201"/>
      <c r="D43" s="201"/>
      <c r="E43" s="201"/>
      <c r="F43" s="201"/>
      <c r="G43" s="201"/>
      <c r="H43" s="201"/>
      <c r="I43" s="203" t="s">
        <v>258</v>
      </c>
      <c r="J43" s="203" t="s">
        <v>259</v>
      </c>
      <c r="K43" s="206" t="s">
        <v>260</v>
      </c>
    </row>
    <row r="44" spans="1:11" ht="12.75" customHeight="1">
      <c r="A44" s="202" t="s">
        <v>238</v>
      </c>
      <c r="B44" s="196"/>
      <c r="C44" s="196"/>
      <c r="D44" s="196"/>
      <c r="E44" s="197"/>
      <c r="F44" s="196"/>
      <c r="G44" s="196"/>
      <c r="H44" s="198"/>
      <c r="I44" s="204" t="s">
        <v>205</v>
      </c>
      <c r="J44" s="205" t="s">
        <v>261</v>
      </c>
      <c r="K44" s="207" t="s">
        <v>262</v>
      </c>
    </row>
    <row r="45" spans="1:11" ht="12.75" customHeight="1">
      <c r="A45" s="190"/>
      <c r="B45" s="191"/>
      <c r="C45" s="178"/>
      <c r="D45" s="178"/>
      <c r="E45" s="178"/>
      <c r="F45" s="178"/>
      <c r="G45" s="178"/>
      <c r="H45" s="178"/>
      <c r="I45" s="213"/>
      <c r="J45" s="213"/>
      <c r="K45" s="216">
        <f aca="true" t="shared" si="0" ref="K45:K55">I45-J45</f>
        <v>0</v>
      </c>
    </row>
    <row r="46" spans="1:11" ht="12.75" customHeight="1">
      <c r="A46" s="190"/>
      <c r="B46" s="191"/>
      <c r="C46" s="178"/>
      <c r="D46" s="178"/>
      <c r="E46" s="178"/>
      <c r="F46" s="178"/>
      <c r="G46" s="178"/>
      <c r="H46" s="178"/>
      <c r="I46" s="213"/>
      <c r="J46" s="213"/>
      <c r="K46" s="216">
        <f t="shared" si="0"/>
        <v>0</v>
      </c>
    </row>
    <row r="47" spans="1:11" ht="12.75" customHeight="1">
      <c r="A47" s="190"/>
      <c r="B47" s="191"/>
      <c r="C47" s="178"/>
      <c r="D47" s="178"/>
      <c r="E47" s="178"/>
      <c r="F47" s="178"/>
      <c r="G47" s="178"/>
      <c r="H47" s="178"/>
      <c r="I47" s="213"/>
      <c r="J47" s="213"/>
      <c r="K47" s="216">
        <f t="shared" si="0"/>
        <v>0</v>
      </c>
    </row>
    <row r="48" spans="1:11" ht="12.75" customHeight="1">
      <c r="A48" s="190"/>
      <c r="B48" s="191"/>
      <c r="C48" s="178"/>
      <c r="D48" s="178"/>
      <c r="E48" s="178"/>
      <c r="F48" s="178"/>
      <c r="G48" s="178"/>
      <c r="H48" s="178"/>
      <c r="I48" s="213"/>
      <c r="J48" s="213"/>
      <c r="K48" s="216">
        <f t="shared" si="0"/>
        <v>0</v>
      </c>
    </row>
    <row r="49" spans="1:11" ht="12.75" customHeight="1">
      <c r="A49" s="190"/>
      <c r="B49" s="191"/>
      <c r="C49" s="178"/>
      <c r="D49" s="178"/>
      <c r="E49" s="178"/>
      <c r="F49" s="178"/>
      <c r="G49" s="178"/>
      <c r="H49" s="178"/>
      <c r="I49" s="213"/>
      <c r="J49" s="213"/>
      <c r="K49" s="216">
        <f t="shared" si="0"/>
        <v>0</v>
      </c>
    </row>
    <row r="50" spans="1:11" ht="12.75" customHeight="1">
      <c r="A50" s="190"/>
      <c r="B50" s="191"/>
      <c r="C50" s="178"/>
      <c r="D50" s="178"/>
      <c r="E50" s="178"/>
      <c r="F50" s="178"/>
      <c r="G50" s="178"/>
      <c r="H50" s="178"/>
      <c r="I50" s="213"/>
      <c r="J50" s="213"/>
      <c r="K50" s="216">
        <f t="shared" si="0"/>
        <v>0</v>
      </c>
    </row>
    <row r="51" spans="1:11" ht="12.75" customHeight="1">
      <c r="A51" s="190"/>
      <c r="B51" s="191"/>
      <c r="C51" s="178"/>
      <c r="D51" s="178"/>
      <c r="E51" s="178"/>
      <c r="F51" s="178"/>
      <c r="G51" s="178"/>
      <c r="H51" s="178"/>
      <c r="I51" s="213"/>
      <c r="J51" s="213"/>
      <c r="K51" s="216">
        <f t="shared" si="0"/>
        <v>0</v>
      </c>
    </row>
    <row r="52" spans="1:11" ht="12.75" customHeight="1">
      <c r="A52" s="190"/>
      <c r="B52" s="191"/>
      <c r="C52" s="178"/>
      <c r="D52" s="178"/>
      <c r="E52" s="178"/>
      <c r="F52" s="178"/>
      <c r="G52" s="178"/>
      <c r="H52" s="178"/>
      <c r="I52" s="213"/>
      <c r="J52" s="213"/>
      <c r="K52" s="216">
        <f t="shared" si="0"/>
        <v>0</v>
      </c>
    </row>
    <row r="53" spans="1:11" ht="12.75" customHeight="1">
      <c r="A53" s="190"/>
      <c r="B53" s="191"/>
      <c r="C53" s="178"/>
      <c r="D53" s="178"/>
      <c r="E53" s="178"/>
      <c r="F53" s="178"/>
      <c r="G53" s="178"/>
      <c r="H53" s="178"/>
      <c r="I53" s="213"/>
      <c r="J53" s="213"/>
      <c r="K53" s="216">
        <f t="shared" si="0"/>
        <v>0</v>
      </c>
    </row>
    <row r="54" spans="1:11" ht="12.75" customHeight="1">
      <c r="A54" s="190"/>
      <c r="B54" s="191"/>
      <c r="C54" s="178"/>
      <c r="D54" s="178"/>
      <c r="E54" s="178"/>
      <c r="F54" s="178"/>
      <c r="G54" s="178"/>
      <c r="H54" s="178"/>
      <c r="I54" s="213"/>
      <c r="J54" s="213"/>
      <c r="K54" s="216">
        <f t="shared" si="0"/>
        <v>0</v>
      </c>
    </row>
    <row r="55" spans="1:11" ht="12.75" customHeight="1" thickBot="1">
      <c r="A55" s="190"/>
      <c r="B55" s="191"/>
      <c r="C55" s="178"/>
      <c r="D55" s="178"/>
      <c r="E55" s="178"/>
      <c r="F55" s="178"/>
      <c r="G55" s="212"/>
      <c r="H55" s="212"/>
      <c r="I55" s="213"/>
      <c r="J55" s="213"/>
      <c r="K55" s="217">
        <f t="shared" si="0"/>
        <v>0</v>
      </c>
    </row>
    <row r="56" spans="1:12" ht="12.75" customHeight="1">
      <c r="A56" s="187"/>
      <c r="B56" s="188"/>
      <c r="C56" s="188"/>
      <c r="D56" s="188"/>
      <c r="E56" s="188"/>
      <c r="F56" s="188"/>
      <c r="G56" s="690" t="s">
        <v>241</v>
      </c>
      <c r="H56" s="691"/>
      <c r="I56" s="748">
        <f>SUM(I45:I55)</f>
        <v>0</v>
      </c>
      <c r="J56" s="748">
        <f>SUM(J45:J55)</f>
        <v>0</v>
      </c>
      <c r="K56" s="748">
        <f>SUM(K45:K55)</f>
        <v>0</v>
      </c>
      <c r="L56" s="783"/>
    </row>
    <row r="57" spans="1:11" ht="12.75" customHeight="1">
      <c r="A57" s="208"/>
      <c r="B57" s="208"/>
      <c r="C57" s="208"/>
      <c r="D57" s="208"/>
      <c r="E57" s="208"/>
      <c r="F57" s="208"/>
      <c r="G57" s="208"/>
      <c r="H57" s="208"/>
      <c r="I57" s="219" t="s">
        <v>263</v>
      </c>
      <c r="J57" s="209"/>
      <c r="K57" s="210"/>
    </row>
    <row r="58" spans="1:11" ht="12.75" customHeight="1">
      <c r="A58" s="1105" t="str">
        <f>Cover!$A$69</f>
        <v>DO NOT ALTER THIS APPLICATION IN ANY WAY or APPLICATION IS SUBJECT TO DISQUALIFICATION!</v>
      </c>
      <c r="B58" s="1105"/>
      <c r="C58" s="1105"/>
      <c r="D58" s="1105"/>
      <c r="E58" s="1105"/>
      <c r="F58" s="1105"/>
      <c r="G58" s="1105"/>
      <c r="H58" s="1105"/>
      <c r="I58" s="1105"/>
      <c r="J58" s="1105"/>
      <c r="K58" s="1105"/>
    </row>
    <row r="59" spans="1:11" ht="13.5" customHeight="1">
      <c r="A59" s="226"/>
      <c r="B59" s="226" t="str">
        <f>Cover!$B$72</f>
        <v>  Our House Enterprises - Version 3</v>
      </c>
      <c r="J59" s="423" t="str">
        <f>("(")&amp;(Cover!$P$13)&amp;(" ")&amp;(Cover!$P$15)&amp;(")")</f>
        <v>(TN )</v>
      </c>
      <c r="K59" s="215">
        <f ca="1">NOW()</f>
        <v>41604.64208252315</v>
      </c>
    </row>
    <row r="60" ht="12.75"/>
    <row r="62" ht="12.75">
      <c r="L62" s="783" t="str">
        <f>L21</f>
        <v>   - AUTOMATICLLY TRANSFERS TO PAGE 9</v>
      </c>
    </row>
  </sheetData>
  <sheetProtection password="F189" sheet="1" objects="1" scenarios="1"/>
  <mergeCells count="1">
    <mergeCell ref="A58:K58"/>
  </mergeCells>
  <dataValidations count="1">
    <dataValidation type="whole" allowBlank="1" showInputMessage="1" showErrorMessage="1" error="Use Whole Numbers!&#13;NO DECIMALS!" sqref="K9:K20 K28:K39 I45:J55">
      <formula1>0</formula1>
      <formula2>999999999</formula2>
    </dataValidation>
  </dataValidations>
  <printOptions horizontalCentered="1" verticalCentered="1"/>
  <pageMargins left="0.5" right="0.5" top="0.5" bottom="0.5" header="0.5" footer="0.5"/>
  <pageSetup fitToHeight="1" fitToWidth="1" horizontalDpi="360" verticalDpi="360" orientation="portrait" scale="98"/>
  <headerFooter>
    <oddFooter>&amp;CPage 6</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56"/>
  <sheetViews>
    <sheetView showGridLines="0" zoomScalePageLayoutView="0" workbookViewId="0" topLeftCell="A1">
      <selection activeCell="A1" sqref="A1"/>
    </sheetView>
  </sheetViews>
  <sheetFormatPr defaultColWidth="8.8515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2.75">
      <c r="A1" s="610"/>
    </row>
    <row r="5" spans="1:11" ht="18">
      <c r="A5" s="179" t="s">
        <v>249</v>
      </c>
      <c r="J5" s="175" t="s">
        <v>172</v>
      </c>
      <c r="K5" s="175"/>
    </row>
    <row r="6" spans="2:11" ht="18.75" customHeight="1">
      <c r="B6" s="186" t="s">
        <v>264</v>
      </c>
      <c r="K6" s="63"/>
    </row>
    <row r="7" spans="1:11" ht="28.5" customHeight="1">
      <c r="A7" s="176"/>
      <c r="B7" s="186" t="s">
        <v>265</v>
      </c>
      <c r="K7" s="63"/>
    </row>
    <row r="8" spans="1:11" ht="12.75" customHeight="1">
      <c r="A8" s="199"/>
      <c r="B8" s="200"/>
      <c r="C8" s="201"/>
      <c r="D8" s="201"/>
      <c r="E8" s="201"/>
      <c r="F8" s="201"/>
      <c r="G8" s="201"/>
      <c r="H8" s="201"/>
      <c r="I8" s="203" t="s">
        <v>266</v>
      </c>
      <c r="J8" s="203" t="s">
        <v>259</v>
      </c>
      <c r="K8" s="206" t="s">
        <v>260</v>
      </c>
    </row>
    <row r="9" spans="1:11" ht="12.75" customHeight="1">
      <c r="A9" s="202" t="s">
        <v>238</v>
      </c>
      <c r="B9" s="196"/>
      <c r="C9" s="196"/>
      <c r="D9" s="196"/>
      <c r="E9" s="197"/>
      <c r="F9" s="196"/>
      <c r="G9" s="196"/>
      <c r="H9" s="198"/>
      <c r="I9" s="204" t="s">
        <v>267</v>
      </c>
      <c r="J9" s="205" t="s">
        <v>261</v>
      </c>
      <c r="K9" s="207" t="s">
        <v>262</v>
      </c>
    </row>
    <row r="10" spans="1:11" ht="12.75" customHeight="1">
      <c r="A10" s="190"/>
      <c r="B10" s="191"/>
      <c r="C10" s="178"/>
      <c r="D10" s="178"/>
      <c r="E10" s="178"/>
      <c r="F10" s="178"/>
      <c r="G10" s="178"/>
      <c r="H10" s="178"/>
      <c r="I10" s="213"/>
      <c r="J10" s="213"/>
      <c r="K10" s="216">
        <f aca="true" t="shared" si="0" ref="K10:K20">I10-J10</f>
        <v>0</v>
      </c>
    </row>
    <row r="11" spans="1:11" ht="12.75" customHeight="1">
      <c r="A11" s="190"/>
      <c r="B11" s="191"/>
      <c r="C11" s="178"/>
      <c r="D11" s="178"/>
      <c r="E11" s="178"/>
      <c r="F11" s="178"/>
      <c r="G11" s="178"/>
      <c r="H11" s="178"/>
      <c r="I11" s="213"/>
      <c r="J11" s="213"/>
      <c r="K11" s="216">
        <f t="shared" si="0"/>
        <v>0</v>
      </c>
    </row>
    <row r="12" spans="1:11" ht="12.75" customHeight="1">
      <c r="A12" s="190"/>
      <c r="B12" s="191"/>
      <c r="C12" s="178"/>
      <c r="D12" s="178"/>
      <c r="E12" s="178"/>
      <c r="F12" s="178"/>
      <c r="G12" s="178"/>
      <c r="H12" s="178"/>
      <c r="I12" s="213"/>
      <c r="J12" s="213"/>
      <c r="K12" s="216">
        <f t="shared" si="0"/>
        <v>0</v>
      </c>
    </row>
    <row r="13" spans="1:11" ht="12.75" customHeight="1">
      <c r="A13" s="190"/>
      <c r="B13" s="191"/>
      <c r="C13" s="178"/>
      <c r="D13" s="178"/>
      <c r="E13" s="178"/>
      <c r="F13" s="178"/>
      <c r="G13" s="178"/>
      <c r="H13" s="178"/>
      <c r="I13" s="213"/>
      <c r="J13" s="213"/>
      <c r="K13" s="216">
        <f t="shared" si="0"/>
        <v>0</v>
      </c>
    </row>
    <row r="14" spans="1:11" ht="12.75" customHeight="1">
      <c r="A14" s="190"/>
      <c r="B14" s="191"/>
      <c r="C14" s="178"/>
      <c r="D14" s="178"/>
      <c r="E14" s="178"/>
      <c r="F14" s="178"/>
      <c r="G14" s="178"/>
      <c r="H14" s="178"/>
      <c r="I14" s="213"/>
      <c r="J14" s="213"/>
      <c r="K14" s="216">
        <f t="shared" si="0"/>
        <v>0</v>
      </c>
    </row>
    <row r="15" spans="1:11" ht="12.75" customHeight="1">
      <c r="A15" s="190"/>
      <c r="B15" s="191"/>
      <c r="C15" s="178"/>
      <c r="D15" s="178"/>
      <c r="E15" s="178"/>
      <c r="F15" s="178"/>
      <c r="G15" s="178"/>
      <c r="H15" s="178"/>
      <c r="I15" s="213"/>
      <c r="J15" s="213"/>
      <c r="K15" s="216">
        <f t="shared" si="0"/>
        <v>0</v>
      </c>
    </row>
    <row r="16" spans="1:11" ht="12.75" customHeight="1">
      <c r="A16" s="190"/>
      <c r="B16" s="191"/>
      <c r="C16" s="178"/>
      <c r="D16" s="178"/>
      <c r="E16" s="178"/>
      <c r="F16" s="178"/>
      <c r="G16" s="178"/>
      <c r="H16" s="178"/>
      <c r="I16" s="213"/>
      <c r="J16" s="213"/>
      <c r="K16" s="216">
        <f t="shared" si="0"/>
        <v>0</v>
      </c>
    </row>
    <row r="17" spans="1:11" ht="12.75" customHeight="1">
      <c r="A17" s="190"/>
      <c r="B17" s="191"/>
      <c r="C17" s="178"/>
      <c r="D17" s="178"/>
      <c r="E17" s="178"/>
      <c r="F17" s="178"/>
      <c r="G17" s="178"/>
      <c r="H17" s="178"/>
      <c r="I17" s="213"/>
      <c r="J17" s="213"/>
      <c r="K17" s="216">
        <f t="shared" si="0"/>
        <v>0</v>
      </c>
    </row>
    <row r="18" spans="1:11" ht="12.75" customHeight="1">
      <c r="A18" s="190"/>
      <c r="B18" s="191"/>
      <c r="C18" s="178"/>
      <c r="D18" s="178"/>
      <c r="E18" s="178"/>
      <c r="F18" s="178"/>
      <c r="G18" s="178"/>
      <c r="H18" s="178"/>
      <c r="I18" s="213"/>
      <c r="J18" s="213"/>
      <c r="K18" s="216">
        <f t="shared" si="0"/>
        <v>0</v>
      </c>
    </row>
    <row r="19" spans="1:11" ht="12.75" customHeight="1">
      <c r="A19" s="190"/>
      <c r="B19" s="191"/>
      <c r="C19" s="178"/>
      <c r="D19" s="178"/>
      <c r="E19" s="178"/>
      <c r="F19" s="178"/>
      <c r="G19" s="178"/>
      <c r="H19" s="178"/>
      <c r="I19" s="213"/>
      <c r="J19" s="213"/>
      <c r="K19" s="216">
        <f t="shared" si="0"/>
        <v>0</v>
      </c>
    </row>
    <row r="20" spans="1:11" ht="12.75" customHeight="1" thickBot="1">
      <c r="A20" s="190"/>
      <c r="B20" s="191"/>
      <c r="C20" s="178"/>
      <c r="D20" s="178"/>
      <c r="E20" s="178"/>
      <c r="F20" s="178"/>
      <c r="G20" s="212"/>
      <c r="H20" s="212"/>
      <c r="I20" s="213"/>
      <c r="J20" s="213"/>
      <c r="K20" s="217">
        <f t="shared" si="0"/>
        <v>0</v>
      </c>
    </row>
    <row r="21" spans="1:12" ht="12.75" customHeight="1">
      <c r="A21" s="187"/>
      <c r="B21" s="188"/>
      <c r="C21" s="188"/>
      <c r="D21" s="188"/>
      <c r="E21" s="188"/>
      <c r="F21" s="188"/>
      <c r="G21" s="690" t="s">
        <v>241</v>
      </c>
      <c r="H21" s="691"/>
      <c r="I21" s="748">
        <f>SUM(I10:I20)</f>
        <v>0</v>
      </c>
      <c r="J21" s="748">
        <f>SUM(J10:J20)</f>
        <v>0</v>
      </c>
      <c r="K21" s="798">
        <f>SUM(K10:K20)</f>
        <v>0</v>
      </c>
      <c r="L21" s="783" t="s">
        <v>268</v>
      </c>
    </row>
    <row r="22" spans="9:11" ht="12.75">
      <c r="I22" s="219" t="s">
        <v>269</v>
      </c>
      <c r="K22" s="63"/>
    </row>
    <row r="23" spans="1:11" ht="28.5" customHeight="1">
      <c r="A23" s="176"/>
      <c r="B23" s="186" t="s">
        <v>270</v>
      </c>
      <c r="K23" s="63"/>
    </row>
    <row r="24" spans="1:11" ht="12.75" customHeight="1">
      <c r="A24" s="199"/>
      <c r="B24" s="200"/>
      <c r="C24" s="201"/>
      <c r="D24" s="201"/>
      <c r="E24" s="201"/>
      <c r="F24" s="201"/>
      <c r="G24" s="201"/>
      <c r="H24" s="201"/>
      <c r="I24" s="203" t="s">
        <v>266</v>
      </c>
      <c r="J24" s="203" t="s">
        <v>259</v>
      </c>
      <c r="K24" s="206" t="s">
        <v>260</v>
      </c>
    </row>
    <row r="25" spans="1:11" ht="12.75" customHeight="1">
      <c r="A25" s="202" t="s">
        <v>238</v>
      </c>
      <c r="B25" s="196"/>
      <c r="C25" s="196"/>
      <c r="D25" s="196"/>
      <c r="E25" s="197"/>
      <c r="F25" s="196"/>
      <c r="G25" s="196"/>
      <c r="H25" s="198"/>
      <c r="I25" s="204" t="s">
        <v>267</v>
      </c>
      <c r="J25" s="205" t="s">
        <v>261</v>
      </c>
      <c r="K25" s="207" t="s">
        <v>262</v>
      </c>
    </row>
    <row r="26" spans="1:11" ht="12.75" customHeight="1">
      <c r="A26" s="190"/>
      <c r="B26" s="191"/>
      <c r="C26" s="178"/>
      <c r="D26" s="178"/>
      <c r="E26" s="178"/>
      <c r="F26" s="178"/>
      <c r="G26" s="178"/>
      <c r="H26" s="178"/>
      <c r="I26" s="213"/>
      <c r="J26" s="213"/>
      <c r="K26" s="216">
        <f aca="true" t="shared" si="1" ref="K26:K36">I26-J26</f>
        <v>0</v>
      </c>
    </row>
    <row r="27" spans="1:11" ht="12.75" customHeight="1">
      <c r="A27" s="190"/>
      <c r="B27" s="191"/>
      <c r="C27" s="178"/>
      <c r="D27" s="178"/>
      <c r="E27" s="178"/>
      <c r="F27" s="178"/>
      <c r="G27" s="178"/>
      <c r="H27" s="178"/>
      <c r="I27" s="213"/>
      <c r="J27" s="213"/>
      <c r="K27" s="216">
        <f t="shared" si="1"/>
        <v>0</v>
      </c>
    </row>
    <row r="28" spans="1:11" ht="12.75" customHeight="1">
      <c r="A28" s="190"/>
      <c r="B28" s="191"/>
      <c r="C28" s="178"/>
      <c r="D28" s="178"/>
      <c r="E28" s="178"/>
      <c r="F28" s="178"/>
      <c r="G28" s="178"/>
      <c r="H28" s="178"/>
      <c r="I28" s="213"/>
      <c r="J28" s="213"/>
      <c r="K28" s="216">
        <f t="shared" si="1"/>
        <v>0</v>
      </c>
    </row>
    <row r="29" spans="1:11" ht="12.75" customHeight="1">
      <c r="A29" s="190"/>
      <c r="B29" s="191"/>
      <c r="C29" s="178"/>
      <c r="D29" s="178"/>
      <c r="E29" s="178"/>
      <c r="F29" s="178"/>
      <c r="G29" s="178"/>
      <c r="H29" s="178"/>
      <c r="I29" s="213"/>
      <c r="J29" s="213"/>
      <c r="K29" s="216">
        <f t="shared" si="1"/>
        <v>0</v>
      </c>
    </row>
    <row r="30" spans="1:11" ht="12.75" customHeight="1">
      <c r="A30" s="190"/>
      <c r="B30" s="191"/>
      <c r="C30" s="178"/>
      <c r="D30" s="178"/>
      <c r="E30" s="178"/>
      <c r="F30" s="178"/>
      <c r="G30" s="178"/>
      <c r="H30" s="178"/>
      <c r="I30" s="213"/>
      <c r="J30" s="213"/>
      <c r="K30" s="216">
        <f t="shared" si="1"/>
        <v>0</v>
      </c>
    </row>
    <row r="31" spans="1:11" ht="12.75" customHeight="1">
      <c r="A31" s="190"/>
      <c r="B31" s="191"/>
      <c r="C31" s="178"/>
      <c r="D31" s="178"/>
      <c r="E31" s="178"/>
      <c r="F31" s="178"/>
      <c r="G31" s="178"/>
      <c r="H31" s="178"/>
      <c r="I31" s="213"/>
      <c r="J31" s="213"/>
      <c r="K31" s="216">
        <f t="shared" si="1"/>
        <v>0</v>
      </c>
    </row>
    <row r="32" spans="1:11" ht="12.75" customHeight="1">
      <c r="A32" s="190"/>
      <c r="B32" s="191"/>
      <c r="C32" s="178"/>
      <c r="D32" s="178"/>
      <c r="E32" s="178"/>
      <c r="F32" s="178"/>
      <c r="G32" s="178"/>
      <c r="H32" s="178"/>
      <c r="I32" s="213"/>
      <c r="J32" s="213"/>
      <c r="K32" s="216">
        <f t="shared" si="1"/>
        <v>0</v>
      </c>
    </row>
    <row r="33" spans="1:11" ht="12.75" customHeight="1">
      <c r="A33" s="190"/>
      <c r="B33" s="191"/>
      <c r="C33" s="178"/>
      <c r="D33" s="178"/>
      <c r="E33" s="178"/>
      <c r="F33" s="178"/>
      <c r="G33" s="178"/>
      <c r="H33" s="178"/>
      <c r="I33" s="213"/>
      <c r="J33" s="213"/>
      <c r="K33" s="216">
        <f t="shared" si="1"/>
        <v>0</v>
      </c>
    </row>
    <row r="34" spans="1:11" ht="12.75" customHeight="1">
      <c r="A34" s="190"/>
      <c r="B34" s="191"/>
      <c r="C34" s="178"/>
      <c r="D34" s="178"/>
      <c r="E34" s="178"/>
      <c r="F34" s="178"/>
      <c r="G34" s="178"/>
      <c r="H34" s="178"/>
      <c r="I34" s="213"/>
      <c r="J34" s="213"/>
      <c r="K34" s="216">
        <f t="shared" si="1"/>
        <v>0</v>
      </c>
    </row>
    <row r="35" spans="1:11" ht="12.75" customHeight="1">
      <c r="A35" s="190"/>
      <c r="B35" s="191"/>
      <c r="C35" s="178"/>
      <c r="D35" s="178"/>
      <c r="E35" s="178"/>
      <c r="F35" s="178"/>
      <c r="G35" s="178"/>
      <c r="H35" s="178"/>
      <c r="I35" s="213"/>
      <c r="J35" s="213"/>
      <c r="K35" s="216">
        <f t="shared" si="1"/>
        <v>0</v>
      </c>
    </row>
    <row r="36" spans="1:11" ht="12.75" customHeight="1" thickBot="1">
      <c r="A36" s="190"/>
      <c r="B36" s="191"/>
      <c r="C36" s="178"/>
      <c r="D36" s="178"/>
      <c r="E36" s="178"/>
      <c r="F36" s="178"/>
      <c r="G36" s="212"/>
      <c r="H36" s="212"/>
      <c r="I36" s="213"/>
      <c r="J36" s="213"/>
      <c r="K36" s="217">
        <f t="shared" si="1"/>
        <v>0</v>
      </c>
    </row>
    <row r="37" spans="1:12" ht="12.75" customHeight="1">
      <c r="A37" s="187"/>
      <c r="B37" s="188"/>
      <c r="C37" s="188"/>
      <c r="D37" s="188"/>
      <c r="E37" s="188"/>
      <c r="F37" s="188"/>
      <c r="G37" s="690" t="s">
        <v>241</v>
      </c>
      <c r="H37" s="691"/>
      <c r="I37" s="748">
        <f>SUM(I26:I36)</f>
        <v>0</v>
      </c>
      <c r="J37" s="748">
        <f>SUM(J26:J36)</f>
        <v>0</v>
      </c>
      <c r="K37" s="798">
        <f>SUM(K26:K36)</f>
        <v>0</v>
      </c>
      <c r="L37" s="783" t="str">
        <f>L21</f>
        <v>   - AUTOMATICALLY TREANSFERS TO PAGE 9</v>
      </c>
    </row>
    <row r="38" spans="9:11" ht="12.75">
      <c r="I38" s="219" t="s">
        <v>271</v>
      </c>
      <c r="K38" s="63"/>
    </row>
    <row r="39" spans="1:11" ht="28.5" customHeight="1">
      <c r="A39" s="176"/>
      <c r="B39" s="186" t="s">
        <v>272</v>
      </c>
      <c r="K39" s="63"/>
    </row>
    <row r="40" spans="1:11" ht="12.75" customHeight="1">
      <c r="A40" s="185" t="s">
        <v>238</v>
      </c>
      <c r="B40" s="177"/>
      <c r="C40" s="177"/>
      <c r="D40" s="177"/>
      <c r="E40" s="180"/>
      <c r="F40" s="177"/>
      <c r="G40" s="177"/>
      <c r="H40" s="177"/>
      <c r="I40" s="177"/>
      <c r="J40" s="183" t="s">
        <v>239</v>
      </c>
      <c r="K40" s="184" t="s">
        <v>240</v>
      </c>
    </row>
    <row r="41" spans="1:11" ht="12.75" customHeight="1">
      <c r="A41" s="190"/>
      <c r="B41" s="191"/>
      <c r="C41" s="178"/>
      <c r="D41" s="178"/>
      <c r="E41" s="178"/>
      <c r="F41" s="178"/>
      <c r="G41" s="178"/>
      <c r="H41" s="178"/>
      <c r="I41" s="178"/>
      <c r="J41" s="192"/>
      <c r="K41" s="193"/>
    </row>
    <row r="42" spans="1:11" ht="12.75" customHeight="1">
      <c r="A42" s="190"/>
      <c r="B42" s="191"/>
      <c r="C42" s="178"/>
      <c r="D42" s="178"/>
      <c r="E42" s="178"/>
      <c r="F42" s="178"/>
      <c r="G42" s="178"/>
      <c r="H42" s="178"/>
      <c r="I42" s="178"/>
      <c r="J42" s="192"/>
      <c r="K42" s="193"/>
    </row>
    <row r="43" spans="1:11" ht="12.75" customHeight="1">
      <c r="A43" s="190"/>
      <c r="B43" s="191"/>
      <c r="C43" s="178"/>
      <c r="D43" s="178"/>
      <c r="E43" s="178"/>
      <c r="F43" s="178"/>
      <c r="G43" s="178"/>
      <c r="H43" s="178"/>
      <c r="I43" s="178"/>
      <c r="J43" s="192"/>
      <c r="K43" s="193"/>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thickBot="1">
      <c r="A52" s="190"/>
      <c r="B52" s="191"/>
      <c r="C52" s="178"/>
      <c r="D52" s="178"/>
      <c r="E52" s="178"/>
      <c r="F52" s="178"/>
      <c r="G52" s="178"/>
      <c r="H52" s="178"/>
      <c r="I52" s="218"/>
      <c r="J52" s="194"/>
      <c r="K52" s="195"/>
    </row>
    <row r="53" spans="1:12" ht="12.75" customHeight="1">
      <c r="A53" s="187"/>
      <c r="B53" s="188"/>
      <c r="C53" s="188"/>
      <c r="D53" s="188"/>
      <c r="E53" s="188"/>
      <c r="F53" s="188"/>
      <c r="G53" s="188"/>
      <c r="H53" s="188"/>
      <c r="I53" s="188"/>
      <c r="J53" s="211" t="s">
        <v>241</v>
      </c>
      <c r="K53" s="551">
        <f>SUM(K41:K52)</f>
        <v>0</v>
      </c>
      <c r="L53" s="783" t="str">
        <f>L21</f>
        <v>   - AUTOMATICALLY TREANSFERS TO PAGE 9</v>
      </c>
    </row>
    <row r="54" ht="12.75">
      <c r="I54" s="219" t="s">
        <v>273</v>
      </c>
    </row>
    <row r="55" spans="1:11" ht="12.75">
      <c r="A55" s="1105" t="str">
        <f>Cover!$A$69</f>
        <v>DO NOT ALTER THIS APPLICATION IN ANY WAY or APPLICATION IS SUBJECT TO DISQUALIFICATION!</v>
      </c>
      <c r="B55" s="1105"/>
      <c r="C55" s="1105"/>
      <c r="D55" s="1105"/>
      <c r="E55" s="1105"/>
      <c r="F55" s="1105"/>
      <c r="G55" s="1105"/>
      <c r="H55" s="1105"/>
      <c r="I55" s="1105"/>
      <c r="J55" s="1105"/>
      <c r="K55" s="1105"/>
    </row>
    <row r="56" spans="1:11" ht="14.25">
      <c r="A56" s="226" t="str">
        <f>Cover!$B$72</f>
        <v>  Our House Enterprises - Version 3</v>
      </c>
      <c r="B56" s="226" t="str">
        <f>Cover!$B$72</f>
        <v>  Our House Enterprises - Version 3</v>
      </c>
      <c r="J56" s="423" t="str">
        <f>("(")&amp;(Cover!$P$13)&amp;(" ")&amp;(Cover!$P$15)&amp;(")")</f>
        <v>(TN )</v>
      </c>
      <c r="K56" s="802">
        <f ca="1">NOW()</f>
        <v>41604.64208252315</v>
      </c>
    </row>
  </sheetData>
  <sheetProtection password="F189" sheet="1" objects="1" scenarios="1"/>
  <mergeCells count="1">
    <mergeCell ref="A55:K55"/>
  </mergeCells>
  <dataValidations count="1">
    <dataValidation type="whole" allowBlank="1" showInputMessage="1" showErrorMessage="1" error="Use Whole Numbers!&#13;NO DECIMALS!" sqref="I26:J36 K41:K52 I10:J20">
      <formula1>0</formula1>
      <formula2>999999999</formula2>
    </dataValidation>
  </dataValidations>
  <printOptions/>
  <pageMargins left="0.5" right="0.5" top="0.5" bottom="0.5" header="0.5" footer="0.5"/>
  <pageSetup fitToHeight="1" fitToWidth="1" horizontalDpi="360" verticalDpi="360" orientation="portrait" scale="99"/>
  <headerFooter>
    <oddFooter>&amp;CPage 7</oddFooter>
  </headerFooter>
  <drawing r:id="rId1"/>
</worksheet>
</file>

<file path=xl/worksheets/sheet14.xml><?xml version="1.0" encoding="utf-8"?>
<worksheet xmlns="http://schemas.openxmlformats.org/spreadsheetml/2006/main" xmlns:r="http://schemas.openxmlformats.org/officeDocument/2006/relationships">
  <dimension ref="A5:BA77"/>
  <sheetViews>
    <sheetView showGridLines="0" zoomScale="85" zoomScaleNormal="85" zoomScalePageLayoutView="0" workbookViewId="0" topLeftCell="A1">
      <pane xSplit="3" ySplit="15" topLeftCell="D16" activePane="bottomRight" state="frozen"/>
      <selection pane="topLeft" activeCell="A1" sqref="A1"/>
      <selection pane="topRight" activeCell="D1" sqref="D1"/>
      <selection pane="bottomLeft" activeCell="A8" sqref="A8"/>
      <selection pane="bottomRight" activeCell="A14" sqref="A14"/>
    </sheetView>
  </sheetViews>
  <sheetFormatPr defaultColWidth="8.8515625" defaultRowHeight="12.75"/>
  <cols>
    <col min="1" max="1" width="2.421875" style="0" customWidth="1"/>
    <col min="2" max="2" width="2.28125" style="0" customWidth="1"/>
    <col min="3" max="3" width="40.7109375" style="173" customWidth="1"/>
    <col min="4" max="11" width="12.421875" style="0" customWidth="1"/>
    <col min="12" max="12" width="9.140625" style="0" hidden="1" customWidth="1"/>
    <col min="13" max="13" width="10.421875" style="0" hidden="1" customWidth="1"/>
    <col min="14" max="14" width="12.7109375" style="0" hidden="1" customWidth="1"/>
    <col min="15" max="15" width="11.28125" style="0" hidden="1" customWidth="1"/>
    <col min="16" max="17" width="9.140625" style="0" hidden="1" customWidth="1"/>
    <col min="18" max="18" width="19.421875" style="0" hidden="1" customWidth="1"/>
    <col min="19" max="20" width="9.140625" style="0" hidden="1" customWidth="1"/>
    <col min="21" max="21" width="11.28125" style="0" hidden="1" customWidth="1"/>
    <col min="22" max="27" width="9.140625" style="0" hidden="1" customWidth="1"/>
    <col min="28" max="28" width="0" style="0" hidden="1" customWidth="1"/>
  </cols>
  <sheetData>
    <row r="1" ht="10.5" customHeight="1"/>
    <row r="2" ht="10.5" customHeight="1"/>
    <row r="3" ht="10.5" customHeight="1"/>
    <row r="4" ht="10.5" customHeight="1"/>
    <row r="5" ht="10.5" customHeight="1">
      <c r="N5" t="str">
        <f>IF($N$11=8,$N$6,IF($N$11=7,IF($M$22=0,$O$13,$N$6),$N$6))</f>
        <v>Place a X in a cell to the right above your last year!</v>
      </c>
    </row>
    <row r="6" ht="10.5" customHeight="1" thickBot="1">
      <c r="N6" s="796" t="s">
        <v>274</v>
      </c>
    </row>
    <row r="7" ht="10.5" customHeight="1"/>
    <row r="8" ht="10.5" customHeight="1"/>
    <row r="9" spans="1:13" ht="15.75" customHeight="1">
      <c r="A9" s="179" t="s">
        <v>275</v>
      </c>
      <c r="B9" s="179"/>
      <c r="C9" s="234"/>
      <c r="G9" s="163" t="str">
        <f>K9</f>
        <v>(candidate's share only)</v>
      </c>
      <c r="H9" t="s">
        <v>276</v>
      </c>
      <c r="K9" s="354" t="s">
        <v>172</v>
      </c>
      <c r="M9" s="413" t="s">
        <v>277</v>
      </c>
    </row>
    <row r="10" spans="1:14" ht="15.75" customHeight="1">
      <c r="A10" s="179" t="s">
        <v>278</v>
      </c>
      <c r="B10" s="179"/>
      <c r="C10" s="234"/>
      <c r="M10" t="s">
        <v>37</v>
      </c>
      <c r="N10" t="str">
        <f>IF(N11=8,M9,IF(N11=7,IF(M22=0,M10,M9),M9))</f>
        <v>1st - PLACE AN "X" IN THE CELL ABOVE YOUR LAST YEAR OF RECORDS!</v>
      </c>
    </row>
    <row r="11" spans="1:14" ht="15.75" customHeight="1">
      <c r="A11" s="179" t="s">
        <v>279</v>
      </c>
      <c r="B11" s="179"/>
      <c r="C11" s="234"/>
      <c r="G11" s="163"/>
      <c r="N11">
        <f>COUNTBLANK(D14:K14)</f>
        <v>8</v>
      </c>
    </row>
    <row r="12" spans="1:15" ht="3.75" customHeight="1">
      <c r="A12" s="179"/>
      <c r="B12" s="179"/>
      <c r="L12" s="219"/>
      <c r="N12" t="str">
        <f>IF($N$11=8,$O$12,IF($N$11=7,IF($M$22=0,$O$13,$O$12),$O$12))</f>
        <v>ERROR! - "X" Missing, Two X's or Wrong Year!</v>
      </c>
      <c r="O12" t="s">
        <v>280</v>
      </c>
    </row>
    <row r="13" spans="1:15" ht="18" customHeight="1">
      <c r="A13" s="413"/>
      <c r="B13" s="413"/>
      <c r="C13" s="413"/>
      <c r="D13" s="413"/>
      <c r="E13" s="745"/>
      <c r="F13" s="413"/>
      <c r="G13" s="427" t="str">
        <f>N10</f>
        <v>1st - PLACE AN "X" IN THE CELL ABOVE YOUR LAST YEAR OF RECORDS!</v>
      </c>
      <c r="H13" s="745"/>
      <c r="I13" s="413"/>
      <c r="J13" s="413"/>
      <c r="K13" s="427"/>
      <c r="L13" s="219"/>
      <c r="M13">
        <v>0</v>
      </c>
      <c r="N13">
        <f>IF(COUNTBLANK(D14:K14)=8,0,IF((COUNTBLANK(D14:K14)=7),0,1))</f>
        <v>0</v>
      </c>
      <c r="O13" s="238" t="s">
        <v>37</v>
      </c>
    </row>
    <row r="14" spans="1:11" ht="26.25" customHeight="1" thickBot="1">
      <c r="A14" s="796" t="str">
        <f>N5</f>
        <v>Place a X in a cell to the right above your last year!</v>
      </c>
      <c r="B14" s="794"/>
      <c r="C14" s="795"/>
      <c r="D14" s="418"/>
      <c r="E14" s="419"/>
      <c r="F14" s="418"/>
      <c r="G14" s="419"/>
      <c r="H14" s="418"/>
      <c r="I14" s="419"/>
      <c r="J14" s="420"/>
      <c r="K14" s="418"/>
    </row>
    <row r="15" spans="1:25" ht="22.5" customHeight="1" thickBot="1">
      <c r="A15" s="220" t="s">
        <v>173</v>
      </c>
      <c r="B15" s="221"/>
      <c r="C15" s="222"/>
      <c r="D15" s="436">
        <f>'Page 2'!$C$19</f>
        <v>2011</v>
      </c>
      <c r="E15" s="437">
        <f aca="true" t="shared" si="0" ref="E15:K15">D15+1</f>
        <v>2012</v>
      </c>
      <c r="F15" s="436">
        <f t="shared" si="0"/>
        <v>2013</v>
      </c>
      <c r="G15" s="437">
        <f t="shared" si="0"/>
        <v>2014</v>
      </c>
      <c r="H15" s="438">
        <f t="shared" si="0"/>
        <v>2015</v>
      </c>
      <c r="I15" s="439">
        <f t="shared" si="0"/>
        <v>2016</v>
      </c>
      <c r="J15" s="440">
        <f t="shared" si="0"/>
        <v>2017</v>
      </c>
      <c r="K15" s="441">
        <f t="shared" si="0"/>
        <v>2018</v>
      </c>
      <c r="M15" s="236">
        <f>IF(D$14="x",IF($N15=0,$M$13,1),0)</f>
        <v>0</v>
      </c>
      <c r="N15" s="235">
        <f>O15+P15+Q15+R15+S15+T15+U15</f>
        <v>0</v>
      </c>
      <c r="O15" s="235">
        <f aca="true" t="shared" si="1" ref="O15:O20">$K$19+$K$24+$K$32+$K$33+$K$41+$K$44</f>
        <v>0</v>
      </c>
      <c r="P15" s="235">
        <f aca="true" t="shared" si="2" ref="P15:P20">$J$19+$J$24+$J$32+$J$33+$J$41+$J$44</f>
        <v>0</v>
      </c>
      <c r="Q15" s="235">
        <f>$I$19+$I$24+$I$32+$I$33+$I$41+$I$44</f>
        <v>0</v>
      </c>
      <c r="R15" s="235">
        <f>$H$19+$H$24+$H$32+$H$33+$H$41+$H$44</f>
        <v>0</v>
      </c>
      <c r="S15" s="235">
        <f>$G$19+$G$24+$G$32+$G$33+$G$41+$G$44</f>
        <v>0</v>
      </c>
      <c r="T15" s="235">
        <f>$F$19+$F$24+$F$32+$F$33+$F$41+$F$44</f>
        <v>0</v>
      </c>
      <c r="U15" s="235">
        <f>$E$19+$E$24+$E$32+$E$33+$E$41+$E$44</f>
        <v>0</v>
      </c>
      <c r="Y15" s="235">
        <f>($K$18-$J$17)+($J$18-$I$17)+($I$18-$H$17)+($H$18-$G$17)+($G$18-$F$17)+($F$18-$E$17)+($E$18-$D$17)</f>
        <v>0</v>
      </c>
    </row>
    <row r="16" spans="1:20" ht="21" customHeight="1">
      <c r="A16" s="358" t="s">
        <v>281</v>
      </c>
      <c r="B16" s="365"/>
      <c r="C16" s="359"/>
      <c r="D16" s="680" t="str">
        <f>N12</f>
        <v>ERROR! - "X" Missing, Two X's or Wrong Year!</v>
      </c>
      <c r="E16" s="390"/>
      <c r="F16" s="390"/>
      <c r="G16" s="391"/>
      <c r="H16" s="788" t="str">
        <f>N12</f>
        <v>ERROR! - "X" Missing, Two X's or Wrong Year!</v>
      </c>
      <c r="I16" s="392"/>
      <c r="J16" s="393"/>
      <c r="K16" s="394"/>
      <c r="M16" s="236">
        <f>IF(E$14="x",IF($N16=0,$M$13,1),0)</f>
        <v>0</v>
      </c>
      <c r="N16" s="235">
        <f>SUM(F19:K19)</f>
        <v>0</v>
      </c>
      <c r="O16" s="235">
        <f t="shared" si="1"/>
        <v>0</v>
      </c>
      <c r="P16" s="235">
        <f t="shared" si="2"/>
        <v>0</v>
      </c>
      <c r="Q16" s="235">
        <f>$I$19+$I$24+$I$32+$I$33+$I$41+$I$44</f>
        <v>0</v>
      </c>
      <c r="R16" s="235">
        <f>$H$19+$H$24+$H$32+$H$33+$H$41+$H$44</f>
        <v>0</v>
      </c>
      <c r="S16" s="235">
        <f>$G$19+$G$24+$G$32+$G$33+$G$41+$G$44</f>
        <v>0</v>
      </c>
      <c r="T16" s="235">
        <f>$F$19+$F$24+$F$32+$F$33+$F$41+$F$44</f>
        <v>0</v>
      </c>
    </row>
    <row r="17" spans="1:26" ht="17.25" customHeight="1">
      <c r="A17" s="366"/>
      <c r="B17" s="256" t="s">
        <v>282</v>
      </c>
      <c r="C17" s="360" t="s">
        <v>283</v>
      </c>
      <c r="D17" s="408"/>
      <c r="E17" s="395"/>
      <c r="F17" s="395"/>
      <c r="G17" s="395"/>
      <c r="H17" s="395"/>
      <c r="I17" s="395"/>
      <c r="J17" s="395"/>
      <c r="K17" s="411"/>
      <c r="L17" s="235">
        <f>SUM(E17:K17)</f>
        <v>0</v>
      </c>
      <c r="M17" s="236">
        <f>IF(F$14="x",IF($N17=0,$M$13,1),0)</f>
        <v>0</v>
      </c>
      <c r="N17" s="235">
        <f>O17+P17+Q17+R17+S17</f>
        <v>0</v>
      </c>
      <c r="O17" s="235">
        <f t="shared" si="1"/>
        <v>0</v>
      </c>
      <c r="P17" s="235">
        <f t="shared" si="2"/>
        <v>0</v>
      </c>
      <c r="Q17" s="235">
        <f>$I$19+$I$24+$I$32+$I$33+$I$41+$I$44</f>
        <v>0</v>
      </c>
      <c r="R17" s="235">
        <f>$H$19+$H$24+$H$32+$H$33+$H$41+$H$44</f>
        <v>0</v>
      </c>
      <c r="S17" s="235">
        <f>$G$19+$G$24+$G$32+$G$33+$G$41+$G$44</f>
        <v>0</v>
      </c>
      <c r="V17" s="227">
        <f>IF($K$14="x",$K17,IF($J$14="x",$J17,IF($I$14="x",$I17,IF($H$14="x",$H17,IF($G$14="x",$G17,IF($F$14="x",$F17,IF($E$14="x",$E17,0)))))))</f>
        <v>0</v>
      </c>
      <c r="X17" t="s">
        <v>284</v>
      </c>
      <c r="Y17" s="235">
        <f>($K$18-$J$17)+($J$18-$I$17)+($I$18-$H$17)+($G$18-$F$17)+($F$18-$E$17)+($E$18-$D$17)</f>
        <v>0</v>
      </c>
      <c r="Z17" s="235">
        <f>IF(K14="X",Y17,IF(J14="X",Y18,IF(I14="X",Y19,IF(H14="X",Y20,IF(G14="X",Y21,IF(F14="X",Y22,IF(E14="X",Y23,)))))))</f>
        <v>0</v>
      </c>
    </row>
    <row r="18" spans="1:25" ht="17.25" customHeight="1" thickBot="1">
      <c r="A18" s="367"/>
      <c r="B18" s="368" t="s">
        <v>285</v>
      </c>
      <c r="C18" s="361" t="s">
        <v>286</v>
      </c>
      <c r="D18" s="395"/>
      <c r="E18" s="397">
        <f>IF(E$14="x",D$17,IF(D$14="x",0,D$17))</f>
        <v>0</v>
      </c>
      <c r="F18" s="397">
        <f>IF(F$14="x",E$17,IF(E$14="x",0,IF(D$14="x",0,E$17)))</f>
        <v>0</v>
      </c>
      <c r="G18" s="397">
        <f>IF(G$14="x",F$17,IF(F$14="x",0,IF(E$14="x",0,IF(D$14="x",0,F$17))))</f>
        <v>0</v>
      </c>
      <c r="H18" s="397">
        <f>IF(H$14="x",G$17,IF(G$14="x",0,IF(F$14="x",0,IF(E$14="x",0,IF(D$14="x",0,IF(C14="x",0,G$17))))))</f>
        <v>0</v>
      </c>
      <c r="I18" s="397">
        <f>IF(I$14="x",H$17,IF(H$14="x",0,IF(G$14="x",0,IF(F$14="x",0,IF(E$14="x",0,IF(D$14="x",0,H$17))))))</f>
        <v>0</v>
      </c>
      <c r="J18" s="397">
        <f>IF(J$14="x",I$17,IF(I$14="x",0,IF(H$14="x",0,IF(G$14="x",0,IF(F$14="x",0,IF(E$14="x",0,IF(D$14="x",0,I$17)))))))</f>
        <v>0</v>
      </c>
      <c r="K18" s="663">
        <f>IF(K$14="x",J$17,IF(J$14="x",0,IF(I$14="x",0,IF(H$14="x",0,IF(G$14="x",0,IF(F$14="x",0,IF(E$14="x",0,J$17)))))))</f>
        <v>0</v>
      </c>
      <c r="L18" s="235">
        <f>SUM(E18:K18)</f>
        <v>0</v>
      </c>
      <c r="M18" s="236">
        <f>IF(G$14="x",IF($N18=0,$M$13,1),0)</f>
        <v>0</v>
      </c>
      <c r="N18" s="235">
        <f>O18+P18+Q18+R18</f>
        <v>0</v>
      </c>
      <c r="O18" s="235">
        <f t="shared" si="1"/>
        <v>0</v>
      </c>
      <c r="P18" s="235">
        <f t="shared" si="2"/>
        <v>0</v>
      </c>
      <c r="Q18" s="235">
        <f>$I$19+$I$24+$I$32+$I$33+$I$41+$I$44</f>
        <v>0</v>
      </c>
      <c r="R18" s="235">
        <f>$H$19+$H$24+$H$32+$H$33+$H$41+$H$44</f>
        <v>0</v>
      </c>
      <c r="X18" t="s">
        <v>287</v>
      </c>
      <c r="Y18" s="235">
        <f>+($J$18-$I$17)+($I$18-$H$17)+($H$18-$G$17)+($G$18-$F$17)+($F$18-$E$17)+($E$18-$D$17)+K17</f>
        <v>0</v>
      </c>
    </row>
    <row r="19" spans="1:25" ht="17.25" customHeight="1" thickBot="1">
      <c r="A19" s="369"/>
      <c r="B19" s="370" t="s">
        <v>288</v>
      </c>
      <c r="C19" s="362" t="s">
        <v>289</v>
      </c>
      <c r="D19" s="398">
        <f aca="true" t="shared" si="3" ref="D19:K19">D17-D18</f>
        <v>0</v>
      </c>
      <c r="E19" s="398">
        <f t="shared" si="3"/>
        <v>0</v>
      </c>
      <c r="F19" s="398">
        <f t="shared" si="3"/>
        <v>0</v>
      </c>
      <c r="G19" s="398">
        <f t="shared" si="3"/>
        <v>0</v>
      </c>
      <c r="H19" s="398">
        <f t="shared" si="3"/>
        <v>0</v>
      </c>
      <c r="I19" s="398">
        <f t="shared" si="3"/>
        <v>0</v>
      </c>
      <c r="J19" s="398">
        <f t="shared" si="3"/>
        <v>0</v>
      </c>
      <c r="K19" s="664">
        <f t="shared" si="3"/>
        <v>0</v>
      </c>
      <c r="M19" s="236">
        <f>IF(H$14="x",IF($N19=0,$M$13,1),0)</f>
        <v>0</v>
      </c>
      <c r="N19" s="235">
        <f>O19+P19+Q19</f>
        <v>0</v>
      </c>
      <c r="O19" s="235">
        <f t="shared" si="1"/>
        <v>0</v>
      </c>
      <c r="P19" s="235">
        <f t="shared" si="2"/>
        <v>0</v>
      </c>
      <c r="Q19" s="235">
        <f>$I$19+$I$24+$I$32+$I$33+$I$41+$I$44</f>
        <v>0</v>
      </c>
      <c r="X19" t="s">
        <v>290</v>
      </c>
      <c r="Y19" s="235">
        <f>($K$18-$J$17)+($I$18-$H$17)+($H$18-$G$17)+($G$18-$F$17)+($F$18-$E$17)+($E$18-$D$17)</f>
        <v>0</v>
      </c>
    </row>
    <row r="20" spans="1:25" ht="17.25" customHeight="1">
      <c r="A20" s="371"/>
      <c r="B20" s="372" t="s">
        <v>291</v>
      </c>
      <c r="C20" s="363" t="s">
        <v>292</v>
      </c>
      <c r="D20" s="399"/>
      <c r="E20" s="355"/>
      <c r="F20" s="399"/>
      <c r="G20" s="355"/>
      <c r="H20" s="399"/>
      <c r="I20" s="355"/>
      <c r="J20" s="400"/>
      <c r="K20" s="401"/>
      <c r="M20" s="236">
        <f>IF(I$14="x",IF($N20=0,$M$13,1),0)</f>
        <v>0</v>
      </c>
      <c r="N20" s="235">
        <f>O20+P20</f>
        <v>0</v>
      </c>
      <c r="O20" s="235">
        <f t="shared" si="1"/>
        <v>0</v>
      </c>
      <c r="P20" s="235">
        <f t="shared" si="2"/>
        <v>0</v>
      </c>
      <c r="X20" t="s">
        <v>293</v>
      </c>
      <c r="Y20" s="235">
        <f>($K$18-$J$17)+($J$18-$I$17)+($H$18-$G$17)+($G$18-$F$17)+($F$18-$E$17)+($E$18-$D$17)</f>
        <v>0</v>
      </c>
    </row>
    <row r="21" spans="1:25" ht="17.25" customHeight="1">
      <c r="A21" s="373"/>
      <c r="B21" s="374" t="s">
        <v>294</v>
      </c>
      <c r="C21" s="364" t="s">
        <v>295</v>
      </c>
      <c r="D21" s="399"/>
      <c r="E21" s="355"/>
      <c r="F21" s="399"/>
      <c r="G21" s="355"/>
      <c r="H21" s="399"/>
      <c r="I21" s="355"/>
      <c r="J21" s="400"/>
      <c r="K21" s="401"/>
      <c r="M21" s="236">
        <f>IF(J$14="x",IF($N21=0,$M$13,1),0)</f>
        <v>0</v>
      </c>
      <c r="N21" s="235">
        <f>K19+K24+K32+K33+K41+K44</f>
        <v>0</v>
      </c>
      <c r="X21" t="s">
        <v>296</v>
      </c>
      <c r="Y21" s="235">
        <f>($K$18-$J$17)+($J$18-$I$17)+($I$18-$H$17)+($G$18-$F$17)+($F$18-$E$17)+($E$18-$D$17)</f>
        <v>0</v>
      </c>
    </row>
    <row r="22" spans="1:25" ht="17.25" customHeight="1">
      <c r="A22" s="373"/>
      <c r="B22" s="374" t="s">
        <v>297</v>
      </c>
      <c r="C22" s="364" t="s">
        <v>298</v>
      </c>
      <c r="D22" s="399"/>
      <c r="E22" s="355"/>
      <c r="F22" s="399"/>
      <c r="G22" s="355"/>
      <c r="H22" s="399"/>
      <c r="I22" s="355"/>
      <c r="J22" s="400"/>
      <c r="K22" s="401"/>
      <c r="L22" s="235">
        <f>SUM(D22:K22)</f>
        <v>0</v>
      </c>
      <c r="M22" s="237">
        <f>SUM(M15:M21)</f>
        <v>0</v>
      </c>
      <c r="N22" t="str">
        <f>IF(N13+M22=0,O13,M14)</f>
        <v> </v>
      </c>
      <c r="X22" t="s">
        <v>299</v>
      </c>
      <c r="Y22" s="235">
        <f>($K$18-$J$17)+($J$18-$I$17)+($I$18-$H$17)+($H$18-$G$17)+($F$18-$E$17)+($E$18-$D$17)</f>
        <v>0</v>
      </c>
    </row>
    <row r="23" spans="1:25" ht="24.75" customHeight="1" thickBot="1">
      <c r="A23" s="223"/>
      <c r="B23" s="387" t="s">
        <v>300</v>
      </c>
      <c r="C23" s="388" t="s">
        <v>301</v>
      </c>
      <c r="D23" s="396"/>
      <c r="E23" s="402"/>
      <c r="F23" s="396"/>
      <c r="G23" s="402"/>
      <c r="H23" s="396"/>
      <c r="I23" s="402"/>
      <c r="J23" s="403"/>
      <c r="K23" s="404"/>
      <c r="L23" s="235">
        <f>SUM(D23:K23)</f>
        <v>0</v>
      </c>
      <c r="X23" t="s">
        <v>302</v>
      </c>
      <c r="Y23" s="235">
        <f>($K$18-$J$17)+($J$18-$I$17)+($I$18-$H$17)+($H$18-$G$17)+($G$18-$F$17)+($E$18-$D$17)</f>
        <v>0</v>
      </c>
    </row>
    <row r="24" spans="1:11" ht="15.75" customHeight="1" thickBot="1">
      <c r="A24" s="233"/>
      <c r="B24" s="375" t="s">
        <v>303</v>
      </c>
      <c r="C24" s="389" t="s">
        <v>612</v>
      </c>
      <c r="D24" s="398">
        <f aca="true" t="shared" si="4" ref="D24:K24">SUM(D19:D23)</f>
        <v>0</v>
      </c>
      <c r="E24" s="398">
        <f t="shared" si="4"/>
        <v>0</v>
      </c>
      <c r="F24" s="398">
        <f t="shared" si="4"/>
        <v>0</v>
      </c>
      <c r="G24" s="398">
        <f t="shared" si="4"/>
        <v>0</v>
      </c>
      <c r="H24" s="398">
        <f t="shared" si="4"/>
        <v>0</v>
      </c>
      <c r="I24" s="398">
        <f t="shared" si="4"/>
        <v>0</v>
      </c>
      <c r="J24" s="398">
        <f t="shared" si="4"/>
        <v>0</v>
      </c>
      <c r="K24" s="664">
        <f t="shared" si="4"/>
        <v>0</v>
      </c>
    </row>
    <row r="25" spans="1:11" ht="6" customHeight="1" thickBot="1">
      <c r="A25" s="432"/>
      <c r="B25" s="432"/>
      <c r="C25" s="433"/>
      <c r="D25" s="434"/>
      <c r="E25" s="434"/>
      <c r="F25" s="434"/>
      <c r="G25" s="434"/>
      <c r="H25" s="434"/>
      <c r="I25" s="434"/>
      <c r="J25" s="434"/>
      <c r="K25" s="435"/>
    </row>
    <row r="26" spans="1:11" ht="18.75" customHeight="1">
      <c r="A26" s="358" t="s">
        <v>304</v>
      </c>
      <c r="B26" s="365"/>
      <c r="C26" s="359"/>
      <c r="D26" s="680" t="str">
        <f>N12</f>
        <v>ERROR! - "X" Missing, Two X's or Wrong Year!</v>
      </c>
      <c r="E26" s="405"/>
      <c r="F26" s="405"/>
      <c r="G26" s="405"/>
      <c r="H26" s="680" t="str">
        <f>N12</f>
        <v>ERROR! - "X" Missing, Two X's or Wrong Year!</v>
      </c>
      <c r="I26" s="405"/>
      <c r="J26" s="406"/>
      <c r="K26" s="407"/>
    </row>
    <row r="27" spans="1:11" ht="17.25" customHeight="1">
      <c r="A27" s="366"/>
      <c r="B27" s="256" t="s">
        <v>282</v>
      </c>
      <c r="C27" s="360" t="s">
        <v>305</v>
      </c>
      <c r="D27" s="399"/>
      <c r="E27" s="355"/>
      <c r="F27" s="399"/>
      <c r="G27" s="355"/>
      <c r="H27" s="399"/>
      <c r="I27" s="355"/>
      <c r="J27" s="400"/>
      <c r="K27" s="401"/>
    </row>
    <row r="28" spans="1:11" ht="17.25" customHeight="1">
      <c r="A28" s="367"/>
      <c r="B28" s="368" t="s">
        <v>285</v>
      </c>
      <c r="C28" s="361" t="s">
        <v>306</v>
      </c>
      <c r="D28" s="399"/>
      <c r="E28" s="355"/>
      <c r="F28" s="399"/>
      <c r="G28" s="355"/>
      <c r="H28" s="399"/>
      <c r="I28" s="355"/>
      <c r="J28" s="400"/>
      <c r="K28" s="401"/>
    </row>
    <row r="29" spans="1:12" ht="17.25" customHeight="1">
      <c r="A29" s="373"/>
      <c r="B29" s="374" t="s">
        <v>288</v>
      </c>
      <c r="C29" s="364" t="s">
        <v>307</v>
      </c>
      <c r="D29" s="399"/>
      <c r="E29" s="355"/>
      <c r="F29" s="399"/>
      <c r="G29" s="355"/>
      <c r="H29" s="399"/>
      <c r="I29" s="355"/>
      <c r="J29" s="400"/>
      <c r="K29" s="401"/>
      <c r="L29" s="235">
        <f>SUM(D29:K29)</f>
        <v>0</v>
      </c>
    </row>
    <row r="30" spans="1:12" ht="17.25" customHeight="1">
      <c r="A30" s="366"/>
      <c r="B30" s="256" t="s">
        <v>291</v>
      </c>
      <c r="C30" s="360" t="s">
        <v>308</v>
      </c>
      <c r="D30" s="399"/>
      <c r="E30" s="355"/>
      <c r="F30" s="399"/>
      <c r="G30" s="355"/>
      <c r="H30" s="399"/>
      <c r="I30" s="355"/>
      <c r="J30" s="400"/>
      <c r="K30" s="401"/>
      <c r="L30" s="235"/>
    </row>
    <row r="31" spans="1:12" ht="17.25" customHeight="1" thickBot="1">
      <c r="A31" s="373"/>
      <c r="B31" s="374" t="s">
        <v>294</v>
      </c>
      <c r="C31" s="364" t="s">
        <v>309</v>
      </c>
      <c r="D31" s="408"/>
      <c r="E31" s="409"/>
      <c r="F31" s="408"/>
      <c r="G31" s="409"/>
      <c r="H31" s="408"/>
      <c r="I31" s="409"/>
      <c r="J31" s="410"/>
      <c r="K31" s="411"/>
      <c r="L31" s="235">
        <f>SUM(D31:K31)</f>
        <v>0</v>
      </c>
    </row>
    <row r="32" spans="1:11" ht="21.75" customHeight="1" thickBot="1">
      <c r="A32" s="369"/>
      <c r="B32" s="375" t="s">
        <v>297</v>
      </c>
      <c r="C32" s="376" t="s">
        <v>310</v>
      </c>
      <c r="D32" s="398">
        <f>SUM(D27:D31)</f>
        <v>0</v>
      </c>
      <c r="E32" s="398">
        <f aca="true" t="shared" si="5" ref="E32:K32">SUM(E27:E31)</f>
        <v>0</v>
      </c>
      <c r="F32" s="398">
        <f t="shared" si="5"/>
        <v>0</v>
      </c>
      <c r="G32" s="398">
        <f t="shared" si="5"/>
        <v>0</v>
      </c>
      <c r="H32" s="398">
        <f t="shared" si="5"/>
        <v>0</v>
      </c>
      <c r="I32" s="398">
        <f t="shared" si="5"/>
        <v>0</v>
      </c>
      <c r="J32" s="398">
        <f t="shared" si="5"/>
        <v>0</v>
      </c>
      <c r="K32" s="664">
        <f t="shared" si="5"/>
        <v>0</v>
      </c>
    </row>
    <row r="33" spans="1:11" ht="18.75" customHeight="1">
      <c r="A33" s="383" t="s">
        <v>311</v>
      </c>
      <c r="B33" s="384"/>
      <c r="C33" s="385"/>
      <c r="D33" s="428">
        <f>D24-D32</f>
        <v>0</v>
      </c>
      <c r="E33" s="428">
        <f aca="true" t="shared" si="6" ref="E33:K33">E24-E32</f>
        <v>0</v>
      </c>
      <c r="F33" s="428">
        <f t="shared" si="6"/>
        <v>0</v>
      </c>
      <c r="G33" s="429">
        <f t="shared" si="6"/>
        <v>0</v>
      </c>
      <c r="H33" s="428">
        <f t="shared" si="6"/>
        <v>0</v>
      </c>
      <c r="I33" s="428">
        <f t="shared" si="6"/>
        <v>0</v>
      </c>
      <c r="J33" s="428">
        <f t="shared" si="6"/>
        <v>0</v>
      </c>
      <c r="K33" s="661">
        <f t="shared" si="6"/>
        <v>0</v>
      </c>
    </row>
    <row r="34" spans="1:11" ht="13.5" customHeight="1" thickBot="1">
      <c r="A34" s="377"/>
      <c r="B34" s="378"/>
      <c r="C34" s="239" t="s">
        <v>312</v>
      </c>
      <c r="D34" s="225"/>
      <c r="E34" s="225"/>
      <c r="F34" s="225"/>
      <c r="G34" s="225"/>
      <c r="H34" s="225"/>
      <c r="I34" s="225"/>
      <c r="J34" s="416"/>
      <c r="K34" s="417"/>
    </row>
    <row r="35" spans="1:25" ht="6" customHeight="1" thickBot="1">
      <c r="A35" s="432"/>
      <c r="B35" s="432"/>
      <c r="C35" s="433"/>
      <c r="D35" s="434"/>
      <c r="E35" s="434"/>
      <c r="F35" s="434"/>
      <c r="G35" s="434"/>
      <c r="H35" s="434"/>
      <c r="I35" s="434"/>
      <c r="J35" s="434"/>
      <c r="K35" s="435"/>
      <c r="Y35" s="235">
        <f>($K$39-$J$37)+($J$39-$I$37)+($I$39-$H$37)+($H$39-$G$37)+($G$39-$F$37)+($F$39-$E$37)+($E$39-$D$37)</f>
        <v>0</v>
      </c>
    </row>
    <row r="36" spans="1:11" ht="21.75" customHeight="1">
      <c r="A36" s="358" t="s">
        <v>313</v>
      </c>
      <c r="B36" s="386"/>
      <c r="C36" s="386"/>
      <c r="D36" s="681" t="str">
        <f>N12</f>
        <v>ERROR! - "X" Missing, Two X's or Wrong Year!</v>
      </c>
      <c r="E36" s="405"/>
      <c r="F36" s="405"/>
      <c r="G36" s="405"/>
      <c r="H36" s="681" t="str">
        <f>N12</f>
        <v>ERROR! - "X" Missing, Two X's or Wrong Year!</v>
      </c>
      <c r="I36" s="405"/>
      <c r="J36" s="406"/>
      <c r="K36" s="407"/>
    </row>
    <row r="37" spans="1:53" ht="17.25" customHeight="1">
      <c r="A37" s="366"/>
      <c r="B37" s="256" t="s">
        <v>282</v>
      </c>
      <c r="C37" s="360" t="s">
        <v>314</v>
      </c>
      <c r="D37" s="412"/>
      <c r="E37" s="355"/>
      <c r="F37" s="355"/>
      <c r="G37" s="355"/>
      <c r="H37" s="355"/>
      <c r="I37" s="355"/>
      <c r="J37" s="400"/>
      <c r="K37" s="401"/>
      <c r="L37" s="235">
        <f>SUM(E37:K37)</f>
        <v>0</v>
      </c>
      <c r="M37" s="226"/>
      <c r="N37" s="227">
        <f>IF($K$14="x",$K37,IF($J$14="x",$J37,IF($I$14="x",$I37,IF($H$14="x",$H37,IF($G$14="x",$G37,IF($F$14="x",$F37,IF($E$14="x",$E37,0)))))))</f>
        <v>0</v>
      </c>
      <c r="O37" s="226"/>
      <c r="P37" s="226"/>
      <c r="Q37" s="226"/>
      <c r="R37" s="227"/>
      <c r="S37" s="226"/>
      <c r="T37" s="226"/>
      <c r="U37" s="226"/>
      <c r="V37" s="226"/>
      <c r="W37" s="226"/>
      <c r="X37" t="s">
        <v>284</v>
      </c>
      <c r="Y37" s="235">
        <f>($K$39-$J$37)+($J$39-$I$37)+($I$39-$H$37)+($G$39-$F$37)+($F$39-$E$37)+($E$39-$D$37)</f>
        <v>0</v>
      </c>
      <c r="Z37" s="235">
        <f>IF(K14="X",Y37,IF(J14="X",Y38,IF(I14="X",Y39,IF(H14="X",Y40,IF(G14="X",Y41,IF(F14="X",Y42,IF(E14="X",Y43,)))))))</f>
        <v>0</v>
      </c>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row>
    <row r="38" spans="1:53" ht="17.25" customHeight="1">
      <c r="A38" s="367"/>
      <c r="B38" s="368" t="s">
        <v>285</v>
      </c>
      <c r="C38" s="361" t="s">
        <v>315</v>
      </c>
      <c r="D38" s="412"/>
      <c r="E38" s="355"/>
      <c r="F38" s="355"/>
      <c r="G38" s="355"/>
      <c r="H38" s="355"/>
      <c r="I38" s="355"/>
      <c r="J38" s="400"/>
      <c r="K38" s="401"/>
      <c r="M38" s="226"/>
      <c r="N38" s="226"/>
      <c r="O38" s="226"/>
      <c r="P38" s="226"/>
      <c r="Q38" s="226"/>
      <c r="R38" s="226"/>
      <c r="S38" s="226"/>
      <c r="T38" s="226"/>
      <c r="U38" s="226"/>
      <c r="V38" s="226"/>
      <c r="W38" s="226"/>
      <c r="X38" t="s">
        <v>287</v>
      </c>
      <c r="Y38" s="235">
        <f>+($J$39-$I$37)+($I$39-$H$37)+($H$39-$G$37)+($G$39-$F$37)+($F$39-$E$37)+($E$39-$D$37)+$K$37</f>
        <v>0</v>
      </c>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row>
    <row r="39" spans="1:53" ht="17.25" customHeight="1">
      <c r="A39" s="373"/>
      <c r="B39" s="374" t="s">
        <v>288</v>
      </c>
      <c r="C39" s="364" t="s">
        <v>316</v>
      </c>
      <c r="D39" s="412"/>
      <c r="E39" s="397">
        <f>IF(E$14="x",D$37,IF(D$14="x",0,D$37))</f>
        <v>0</v>
      </c>
      <c r="F39" s="397">
        <f>IF(F$14="x",E$37,IF(E$14="x",0,IF(D$14="x",0,E$37)))</f>
        <v>0</v>
      </c>
      <c r="G39" s="397">
        <f>IF(G$14="x",F$37,IF(F$14="x",0,IF(E$14="x",0,IF(D$14="x",0,F$37))))</f>
        <v>0</v>
      </c>
      <c r="H39" s="397">
        <f>IF(H$14="x",G$37,IF(G$14="x",0,IF(F$14="x",0,IF(E$14="x",0,IF(D$14="x",0,IF(F$14="x",0,G$37))))))</f>
        <v>0</v>
      </c>
      <c r="I39" s="397">
        <f>IF(I$14="x",H$37,IF(H$14="x",0,IF(G$14="x",0,IF(F$14="x",0,IF(E$14="x",0,IF(D$14="x",0,H$37))))))</f>
        <v>0</v>
      </c>
      <c r="J39" s="397">
        <f>IF(J$14="x",I$37,IF(I$14="x",0,IF(H$14="x",0,IF(G$14="x",0,IF(F$14="x",0,IF(E$14="x",0,IF(D$14="x",0,I$37)))))))</f>
        <v>0</v>
      </c>
      <c r="K39" s="662">
        <f>IF(K$14="x",J$37,IF(J$14="x",0,IF(I$14="x",0,IF(H$14="x",0,IF(G$14="x",0,IF(F$14="x",0,IF(E$14="x",0,J$37)))))))</f>
        <v>0</v>
      </c>
      <c r="L39" s="235">
        <f>SUM(E39:K39)</f>
        <v>0</v>
      </c>
      <c r="M39" s="226"/>
      <c r="N39" s="226"/>
      <c r="O39" s="226"/>
      <c r="P39" s="226"/>
      <c r="Q39" s="226"/>
      <c r="R39" s="227"/>
      <c r="S39" s="226"/>
      <c r="T39" s="226"/>
      <c r="U39" s="226"/>
      <c r="V39" s="226"/>
      <c r="W39" s="226"/>
      <c r="X39" t="s">
        <v>290</v>
      </c>
      <c r="Y39" s="235">
        <f>($K$39-$J$37)+($I$39-$H$37)+($H$39-$G$37)+($G$39-$F$37)+($F$39-$E$37)+($E$39-$D$37)</f>
        <v>0</v>
      </c>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row>
    <row r="40" spans="1:53" ht="17.25" customHeight="1" thickBot="1">
      <c r="A40" s="414"/>
      <c r="B40" s="357" t="s">
        <v>291</v>
      </c>
      <c r="C40" s="415" t="s">
        <v>317</v>
      </c>
      <c r="D40" s="396"/>
      <c r="E40" s="402"/>
      <c r="F40" s="402"/>
      <c r="G40" s="402"/>
      <c r="H40" s="402"/>
      <c r="I40" s="402"/>
      <c r="J40" s="403"/>
      <c r="K40" s="404"/>
      <c r="M40" s="226"/>
      <c r="N40" s="226"/>
      <c r="O40" s="226"/>
      <c r="P40" s="226"/>
      <c r="Q40" s="226"/>
      <c r="R40" s="227"/>
      <c r="S40" s="226"/>
      <c r="T40" s="226"/>
      <c r="U40" s="226"/>
      <c r="V40" s="226"/>
      <c r="W40" s="226"/>
      <c r="X40" t="s">
        <v>293</v>
      </c>
      <c r="Y40" s="235">
        <f>($K$39-$J$37)+($J$39-$I$37)+($H$39-$G$37)+($G$39-$F$37)+($F$39-$E$37)+($E$39-$D$37)</f>
        <v>0</v>
      </c>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row>
    <row r="41" spans="1:53" ht="18" customHeight="1" thickBot="1">
      <c r="A41" s="369"/>
      <c r="B41" s="370" t="s">
        <v>294</v>
      </c>
      <c r="C41" s="362" t="s">
        <v>318</v>
      </c>
      <c r="D41" s="398">
        <f>(((D37+D38)-D39)-D40)</f>
        <v>0</v>
      </c>
      <c r="E41" s="398">
        <f aca="true" t="shared" si="7" ref="E41:K41">(((E37+E38)-E39)-E40)</f>
        <v>0</v>
      </c>
      <c r="F41" s="398">
        <f t="shared" si="7"/>
        <v>0</v>
      </c>
      <c r="G41" s="398">
        <f t="shared" si="7"/>
        <v>0</v>
      </c>
      <c r="H41" s="398">
        <f t="shared" si="7"/>
        <v>0</v>
      </c>
      <c r="I41" s="398">
        <f t="shared" si="7"/>
        <v>0</v>
      </c>
      <c r="J41" s="398">
        <f t="shared" si="7"/>
        <v>0</v>
      </c>
      <c r="K41" s="664">
        <f t="shared" si="7"/>
        <v>0</v>
      </c>
      <c r="M41" s="226"/>
      <c r="N41" s="226"/>
      <c r="O41" s="226"/>
      <c r="P41" s="226"/>
      <c r="Q41" s="226"/>
      <c r="R41" s="227"/>
      <c r="S41" s="226"/>
      <c r="T41" s="227"/>
      <c r="U41" s="226"/>
      <c r="V41" s="226"/>
      <c r="W41" s="226"/>
      <c r="X41" t="s">
        <v>296</v>
      </c>
      <c r="Y41" s="235">
        <f>($K$39-$J$37)+($J$39-$I$37)+($I$39-$H$37)+($G$39-$F$37)+($F$39-$E$37)+($E$39-$D$37)</f>
        <v>0</v>
      </c>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row>
    <row r="42" spans="1:25" ht="17.25" customHeight="1" thickBot="1">
      <c r="A42" s="432"/>
      <c r="B42" s="432"/>
      <c r="C42" s="777"/>
      <c r="D42" s="776" t="s">
        <v>319</v>
      </c>
      <c r="E42" s="776" t="s">
        <v>320</v>
      </c>
      <c r="F42" s="776" t="s">
        <v>321</v>
      </c>
      <c r="G42" s="776" t="s">
        <v>322</v>
      </c>
      <c r="H42" s="776" t="s">
        <v>323</v>
      </c>
      <c r="I42" s="776" t="s">
        <v>324</v>
      </c>
      <c r="J42" s="776" t="s">
        <v>325</v>
      </c>
      <c r="K42" s="775" t="s">
        <v>326</v>
      </c>
      <c r="X42" t="s">
        <v>299</v>
      </c>
      <c r="Y42" s="235">
        <f>($K$39-$J$37)+($J$39-$I$37)+($I$39-$H$37)+($H$39-$G$37)+($F$39-$E$37)+($E$39-$D$37)</f>
        <v>0</v>
      </c>
    </row>
    <row r="43" spans="1:53" ht="18.75" customHeight="1">
      <c r="A43" s="381" t="s">
        <v>327</v>
      </c>
      <c r="B43" s="146"/>
      <c r="C43" s="240"/>
      <c r="D43" s="229"/>
      <c r="E43" s="230"/>
      <c r="F43" s="230"/>
      <c r="G43" s="230"/>
      <c r="H43" s="230"/>
      <c r="I43" s="230"/>
      <c r="J43" s="232"/>
      <c r="K43" s="231"/>
      <c r="M43" s="226"/>
      <c r="N43" s="226"/>
      <c r="O43" s="226"/>
      <c r="P43" s="226"/>
      <c r="Q43" s="226"/>
      <c r="R43" s="226"/>
      <c r="S43" s="227"/>
      <c r="T43" s="227"/>
      <c r="U43" s="226"/>
      <c r="V43" s="226"/>
      <c r="W43" s="226"/>
      <c r="X43" t="s">
        <v>302</v>
      </c>
      <c r="Y43" s="235">
        <f>($K$39-$J$37)+($J$39-$I$37)+($I$39-$H$37)+($H$39-$G$37)+($G$39-$F$37)+($E$39-$D$37)</f>
        <v>0</v>
      </c>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row>
    <row r="44" spans="1:53" ht="18.75" customHeight="1" thickBot="1">
      <c r="A44" s="379"/>
      <c r="B44" s="442" t="s">
        <v>328</v>
      </c>
      <c r="C44" s="380"/>
      <c r="D44" s="430">
        <f>D33+D41</f>
        <v>0</v>
      </c>
      <c r="E44" s="430">
        <f aca="true" t="shared" si="8" ref="E44:K44">E33+E41</f>
        <v>0</v>
      </c>
      <c r="F44" s="430">
        <f t="shared" si="8"/>
        <v>0</v>
      </c>
      <c r="G44" s="430">
        <f t="shared" si="8"/>
        <v>0</v>
      </c>
      <c r="H44" s="430">
        <f t="shared" si="8"/>
        <v>0</v>
      </c>
      <c r="I44" s="430">
        <f t="shared" si="8"/>
        <v>0</v>
      </c>
      <c r="J44" s="430">
        <f t="shared" si="8"/>
        <v>0</v>
      </c>
      <c r="K44" s="665">
        <f t="shared" si="8"/>
        <v>0</v>
      </c>
      <c r="M44" s="226"/>
      <c r="N44" s="226"/>
      <c r="O44" s="226"/>
      <c r="P44" s="226"/>
      <c r="Q44" s="226"/>
      <c r="R44" s="226"/>
      <c r="S44" s="227"/>
      <c r="T44" s="227"/>
      <c r="U44" s="226"/>
      <c r="V44" s="226"/>
      <c r="W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row>
    <row r="45" spans="1:53" ht="21.75" customHeight="1" thickBot="1">
      <c r="A45" s="381" t="s">
        <v>329</v>
      </c>
      <c r="B45" s="146"/>
      <c r="C45" s="240"/>
      <c r="D45" s="424" t="s">
        <v>330</v>
      </c>
      <c r="E45" s="784" t="str">
        <f aca="true" t="shared" si="9" ref="E45:J47">$D$45</f>
        <v>XXXXXXX</v>
      </c>
      <c r="F45" s="785" t="str">
        <f t="shared" si="9"/>
        <v>XXXXXXX</v>
      </c>
      <c r="G45" s="785" t="str">
        <f t="shared" si="9"/>
        <v>XXXXXXX</v>
      </c>
      <c r="H45" s="784" t="str">
        <f t="shared" si="9"/>
        <v>XXXXXXX</v>
      </c>
      <c r="I45" s="784" t="str">
        <f t="shared" si="9"/>
        <v>XXXXXXX</v>
      </c>
      <c r="J45" s="785" t="str">
        <f t="shared" si="9"/>
        <v>XXXXXXX</v>
      </c>
      <c r="K45" s="425"/>
      <c r="M45" s="226"/>
      <c r="N45" s="226"/>
      <c r="O45" s="226"/>
      <c r="P45" s="226"/>
      <c r="Q45" s="226"/>
      <c r="R45" s="226"/>
      <c r="S45" s="227"/>
      <c r="T45" s="227"/>
      <c r="U45" s="226"/>
      <c r="V45" s="226"/>
      <c r="W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row>
    <row r="46" spans="1:53" ht="21.75" customHeight="1" thickBot="1">
      <c r="A46" s="382"/>
      <c r="B46" s="443" t="s">
        <v>331</v>
      </c>
      <c r="C46" s="380"/>
      <c r="D46" s="784" t="str">
        <f>$D$45</f>
        <v>XXXXXXX</v>
      </c>
      <c r="E46" s="784" t="str">
        <f t="shared" si="9"/>
        <v>XXXXXXX</v>
      </c>
      <c r="F46" s="786" t="s">
        <v>332</v>
      </c>
      <c r="G46" s="431">
        <f>($D$44+$E$44+$F$44+$G$44)</f>
        <v>0</v>
      </c>
      <c r="H46" s="784" t="str">
        <f t="shared" si="9"/>
        <v>XXXXXXX</v>
      </c>
      <c r="I46" s="784" t="str">
        <f t="shared" si="9"/>
        <v>XXXXXXX</v>
      </c>
      <c r="J46" s="785" t="str">
        <f t="shared" si="9"/>
        <v>XXXXXXX</v>
      </c>
      <c r="K46" s="431">
        <f>($D$44+$E$44+$F$44+$G$44+$H$44+$I$44+$J$44+$K$44)</f>
        <v>0</v>
      </c>
      <c r="M46" s="226"/>
      <c r="N46" s="226"/>
      <c r="O46" s="226"/>
      <c r="P46" s="226"/>
      <c r="Q46" s="226"/>
      <c r="R46" s="226"/>
      <c r="S46" s="227"/>
      <c r="T46" s="227"/>
      <c r="U46" s="227"/>
      <c r="V46" s="227"/>
      <c r="W46" s="227"/>
      <c r="X46" s="227"/>
      <c r="Y46" s="227"/>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row>
    <row r="47" spans="1:53" ht="15.75" customHeight="1" thickBot="1">
      <c r="A47" s="148"/>
      <c r="B47" s="149"/>
      <c r="C47" s="356" t="s">
        <v>333</v>
      </c>
      <c r="D47" s="784" t="str">
        <f>$D$45</f>
        <v>XXXXXXX</v>
      </c>
      <c r="E47" s="784" t="str">
        <f t="shared" si="9"/>
        <v>XXXXXXX</v>
      </c>
      <c r="F47" s="787" t="s">
        <v>334</v>
      </c>
      <c r="G47" s="787"/>
      <c r="H47" s="784" t="str">
        <f t="shared" si="9"/>
        <v>XXXXXXX</v>
      </c>
      <c r="I47" s="784" t="str">
        <f t="shared" si="9"/>
        <v>XXXXXXX</v>
      </c>
      <c r="J47" s="785" t="str">
        <f t="shared" si="9"/>
        <v>XXXXXXX</v>
      </c>
      <c r="K47" s="4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row>
    <row r="48" spans="3:42" ht="15" customHeight="1">
      <c r="C48" s="884"/>
      <c r="D48" s="884"/>
      <c r="E48" s="884"/>
      <c r="F48" s="884"/>
      <c r="G48" s="885" t="str">
        <f>Cover!$A$69</f>
        <v>DO NOT ALTER THIS APPLICATION IN ANY WAY or APPLICATION IS SUBJECT TO DISQUALIFICATION!</v>
      </c>
      <c r="H48" s="884"/>
      <c r="I48" s="884"/>
      <c r="J48" s="884"/>
      <c r="K48" s="885" t="str">
        <f>Cover!$A$69</f>
        <v>DO NOT ALTER THIS APPLICATION IN ANY WAY or APPLICATION IS SUBJECT TO DISQUALIFICATION!</v>
      </c>
      <c r="L48" s="884"/>
      <c r="M48" s="884"/>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row>
    <row r="49" spans="1:11" ht="14.25">
      <c r="A49" s="226" t="str">
        <f>Cover!$B$72</f>
        <v>  Our House Enterprises - Version 3</v>
      </c>
      <c r="B49" s="226" t="str">
        <f>Cover!$B$72</f>
        <v>  Our House Enterprises - Version 3</v>
      </c>
      <c r="C49"/>
      <c r="D49" t="s">
        <v>335</v>
      </c>
      <c r="F49" s="423" t="str">
        <f>("(")&amp;(Cover!$P$13)&amp;(" ")&amp;(Cover!$P$15)&amp;(")")</f>
        <v>(TN )</v>
      </c>
      <c r="G49" s="802">
        <f ca="1">NOW()</f>
        <v>41604.64208252315</v>
      </c>
      <c r="H49" t="s">
        <v>336</v>
      </c>
      <c r="J49" s="423" t="str">
        <f>("(")&amp;(Cover!$P$13)&amp;(" ")&amp;(Cover!$P$15)&amp;(")")</f>
        <v>(TN )</v>
      </c>
      <c r="K49" s="802">
        <f ca="1">NOW()</f>
        <v>41604.64208252315</v>
      </c>
    </row>
    <row r="50" spans="11:42" ht="12.75">
      <c r="K50" s="63"/>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row>
    <row r="51" spans="11:42" ht="12.75">
      <c r="K51" s="63"/>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row>
    <row r="52" spans="11:42" ht="12.75">
      <c r="K52" s="63"/>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row>
    <row r="53" spans="11:42" ht="12.75">
      <c r="K53" s="63"/>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row>
    <row r="54" spans="11:42" ht="12.75">
      <c r="K54" s="63"/>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row>
    <row r="55" ht="12.75">
      <c r="K55" s="63"/>
    </row>
    <row r="56" ht="12.75">
      <c r="K56" s="63"/>
    </row>
    <row r="57" ht="12.75">
      <c r="K57" s="63"/>
    </row>
    <row r="58" ht="12.75">
      <c r="K58" s="63"/>
    </row>
    <row r="59" ht="12.75">
      <c r="K59" s="63"/>
    </row>
    <row r="60" ht="12.75">
      <c r="K60" s="63"/>
    </row>
    <row r="61" ht="12.75">
      <c r="K61" s="63"/>
    </row>
    <row r="62" ht="12.75">
      <c r="K62" s="63"/>
    </row>
    <row r="63" ht="12.75">
      <c r="K63" s="63"/>
    </row>
    <row r="64" ht="12.75">
      <c r="K64" s="63"/>
    </row>
    <row r="65" ht="12.75">
      <c r="K65" s="63"/>
    </row>
    <row r="66" ht="12.75">
      <c r="K66" s="63"/>
    </row>
    <row r="67" ht="12.75">
      <c r="K67" s="63"/>
    </row>
    <row r="68" ht="12.75">
      <c r="K68" s="63"/>
    </row>
    <row r="69" ht="12.75">
      <c r="K69" s="63"/>
    </row>
    <row r="70" ht="12.75">
      <c r="K70" s="63"/>
    </row>
    <row r="71" ht="12.75">
      <c r="K71" s="63"/>
    </row>
    <row r="72" ht="12.75">
      <c r="K72" s="63"/>
    </row>
    <row r="73" ht="12.75">
      <c r="K73" s="63"/>
    </row>
    <row r="74" ht="12.75">
      <c r="K74" s="63"/>
    </row>
    <row r="75" ht="12.75">
      <c r="K75" s="63"/>
    </row>
    <row r="76" ht="12.75">
      <c r="K76" s="63"/>
    </row>
    <row r="77" ht="12.75">
      <c r="K77" s="63"/>
    </row>
  </sheetData>
  <sheetProtection password="F189" sheet="1" objects="1" scenarios="1"/>
  <dataValidations count="3">
    <dataValidation type="whole" allowBlank="1" showInputMessage="1" showErrorMessage="1" error="Whole Numbers Only!&#13;NO DECIMALS!" sqref="D17:K17 D18 D27:K31 D40:K40">
      <formula1>0</formula1>
      <formula2>999999999</formula2>
    </dataValidation>
    <dataValidation type="whole" allowBlank="1" showInputMessage="1" showErrorMessage="1" error="Whole Numbers Only!&#13;NO DECINALS!" sqref="D20:K23">
      <formula1>0</formula1>
      <formula2>999999999</formula2>
    </dataValidation>
    <dataValidation type="whole" allowBlank="1" showInputMessage="1" showErrorMessage="1" error="Whole Numbers Only!&#13;NO DECIMALS!" sqref="D37:K38 D39">
      <formula1>0</formula1>
      <formula2>999999999</formula2>
    </dataValidation>
  </dataValidations>
  <printOptions/>
  <pageMargins left="0.5" right="0.5" top="0.5" bottom="0.5" header="0.5" footer="0.5"/>
  <pageSetup horizontalDpi="360" verticalDpi="360" orientation="portrait"/>
  <colBreaks count="1" manualBreakCount="1">
    <brk id="7"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68"/>
  <sheetViews>
    <sheetView showGridLines="0" zoomScalePageLayoutView="0" workbookViewId="0" topLeftCell="A7">
      <selection activeCell="K10" sqref="K10"/>
    </sheetView>
  </sheetViews>
  <sheetFormatPr defaultColWidth="8.8515625" defaultRowHeight="12.75"/>
  <cols>
    <col min="1" max="1" width="3.1406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3.7109375" style="0" customWidth="1"/>
    <col min="10" max="11" width="14.7109375" style="0" customWidth="1"/>
    <col min="12" max="15" width="8.8515625" style="0" customWidth="1"/>
    <col min="16" max="16" width="6.140625" style="0" customWidth="1"/>
  </cols>
  <sheetData>
    <row r="1" ht="12.75">
      <c r="A1" s="610"/>
    </row>
    <row r="5" spans="1:23" ht="21.75" customHeight="1">
      <c r="A5" s="62" t="s">
        <v>337</v>
      </c>
      <c r="J5" s="306" t="s">
        <v>172</v>
      </c>
      <c r="W5" s="63"/>
    </row>
    <row r="6" spans="1:3" ht="13.5" customHeight="1">
      <c r="A6" s="145"/>
      <c r="B6" s="186" t="s">
        <v>338</v>
      </c>
      <c r="C6" s="186"/>
    </row>
    <row r="7" ht="1.5" customHeight="1" thickBot="1"/>
    <row r="8" spans="1:16" ht="48" customHeight="1" thickBot="1">
      <c r="A8" s="241"/>
      <c r="B8" s="242" t="s">
        <v>339</v>
      </c>
      <c r="C8" s="242"/>
      <c r="D8" s="243"/>
      <c r="E8" s="243"/>
      <c r="F8" s="243"/>
      <c r="G8" s="243"/>
      <c r="H8" s="243"/>
      <c r="I8" s="243"/>
      <c r="J8" s="244" t="s">
        <v>340</v>
      </c>
      <c r="K8" s="245" t="s">
        <v>341</v>
      </c>
      <c r="P8" s="63"/>
    </row>
    <row r="9" spans="1:11" s="246" customFormat="1" ht="18" customHeight="1">
      <c r="A9" s="321" t="s">
        <v>18</v>
      </c>
      <c r="B9" s="320" t="s">
        <v>342</v>
      </c>
      <c r="C9" s="266"/>
      <c r="D9" s="267"/>
      <c r="E9" s="268"/>
      <c r="F9" s="268"/>
      <c r="G9" s="268"/>
      <c r="H9" s="268"/>
      <c r="I9" s="268"/>
      <c r="J9" s="269"/>
      <c r="K9" s="270"/>
    </row>
    <row r="10" spans="1:11" ht="15.75" customHeight="1">
      <c r="A10" s="247"/>
      <c r="B10" s="255" t="s">
        <v>343</v>
      </c>
      <c r="C10" s="255"/>
      <c r="D10" s="48"/>
      <c r="E10" s="248"/>
      <c r="F10" s="248"/>
      <c r="G10" s="248"/>
      <c r="H10" s="248"/>
      <c r="I10" s="248"/>
      <c r="J10" s="213">
        <v>0</v>
      </c>
      <c r="K10" s="277">
        <v>0</v>
      </c>
    </row>
    <row r="11" spans="1:11" ht="15.75" customHeight="1">
      <c r="A11" s="247"/>
      <c r="B11" s="255" t="s">
        <v>344</v>
      </c>
      <c r="C11" s="255"/>
      <c r="D11" s="48"/>
      <c r="E11" s="248"/>
      <c r="F11" s="248"/>
      <c r="G11" s="248"/>
      <c r="H11" s="248"/>
      <c r="I11" s="248"/>
      <c r="J11" s="214"/>
      <c r="K11" s="277"/>
    </row>
    <row r="12" spans="1:11" ht="15.75" customHeight="1">
      <c r="A12" s="247"/>
      <c r="B12" s="255" t="s">
        <v>345</v>
      </c>
      <c r="C12" s="255"/>
      <c r="D12" s="48"/>
      <c r="E12" s="248"/>
      <c r="F12" s="248"/>
      <c r="G12" s="248"/>
      <c r="H12" s="248"/>
      <c r="I12" s="248"/>
      <c r="J12" s="214"/>
      <c r="K12" s="277"/>
    </row>
    <row r="13" spans="1:11" ht="15.75" customHeight="1">
      <c r="A13" s="263"/>
      <c r="B13" s="281" t="s">
        <v>346</v>
      </c>
      <c r="C13" s="264"/>
      <c r="D13" s="50"/>
      <c r="E13" s="201"/>
      <c r="F13" s="201"/>
      <c r="G13" s="201"/>
      <c r="H13" s="201"/>
      <c r="I13" s="264"/>
      <c r="J13" s="282"/>
      <c r="K13" s="279"/>
    </row>
    <row r="14" spans="1:11" ht="18" customHeight="1">
      <c r="A14" s="247"/>
      <c r="B14" s="249"/>
      <c r="C14" s="280" t="s">
        <v>18</v>
      </c>
      <c r="D14" s="255" t="s">
        <v>347</v>
      </c>
      <c r="E14" s="102"/>
      <c r="F14" s="102"/>
      <c r="G14" s="102"/>
      <c r="H14" s="102"/>
      <c r="I14" s="255"/>
      <c r="J14" s="214"/>
      <c r="K14" s="444">
        <f>'Page 5'!$K$21</f>
        <v>0</v>
      </c>
    </row>
    <row r="15" spans="1:11" ht="13.5" customHeight="1">
      <c r="A15" s="263"/>
      <c r="B15" s="264"/>
      <c r="C15" s="703" t="s">
        <v>20</v>
      </c>
      <c r="D15" s="704" t="s">
        <v>348</v>
      </c>
      <c r="E15" s="705"/>
      <c r="F15" s="705"/>
      <c r="G15" s="705"/>
      <c r="H15" s="705"/>
      <c r="I15" s="706"/>
      <c r="J15" s="721"/>
      <c r="K15" s="707">
        <f>'Page 5'!$K$39</f>
        <v>0</v>
      </c>
    </row>
    <row r="16" spans="1:11" ht="13.5" customHeight="1">
      <c r="A16" s="247"/>
      <c r="B16" s="249"/>
      <c r="C16" s="284"/>
      <c r="D16" s="708" t="s">
        <v>349</v>
      </c>
      <c r="E16" s="709"/>
      <c r="F16" s="709"/>
      <c r="G16" s="709"/>
      <c r="H16" s="709"/>
      <c r="I16" s="710"/>
      <c r="J16" s="283"/>
      <c r="K16" s="444"/>
    </row>
    <row r="17" spans="1:11" ht="13.5" customHeight="1">
      <c r="A17" s="263"/>
      <c r="B17" s="713"/>
      <c r="C17" s="703" t="s">
        <v>21</v>
      </c>
      <c r="D17" s="704" t="s">
        <v>350</v>
      </c>
      <c r="E17" s="705"/>
      <c r="F17" s="705"/>
      <c r="G17" s="705"/>
      <c r="H17" s="705"/>
      <c r="I17" s="706"/>
      <c r="J17" s="721"/>
      <c r="K17" s="707">
        <f>'Page 5'!$K$56</f>
        <v>0</v>
      </c>
    </row>
    <row r="18" spans="1:11" ht="13.5" customHeight="1">
      <c r="A18" s="247"/>
      <c r="B18" s="712"/>
      <c r="C18" s="284"/>
      <c r="D18" s="708" t="s">
        <v>351</v>
      </c>
      <c r="E18" s="709"/>
      <c r="F18" s="709"/>
      <c r="G18" s="709"/>
      <c r="H18" s="709"/>
      <c r="I18" s="710"/>
      <c r="J18" s="283"/>
      <c r="K18" s="444"/>
    </row>
    <row r="19" spans="1:11" ht="15.75" customHeight="1">
      <c r="A19" s="257"/>
      <c r="B19" s="262"/>
      <c r="C19" s="261" t="s">
        <v>22</v>
      </c>
      <c r="D19" s="318" t="s">
        <v>352</v>
      </c>
      <c r="E19" s="698"/>
      <c r="F19" s="698"/>
      <c r="G19" s="698"/>
      <c r="H19" s="698"/>
      <c r="I19" s="699"/>
      <c r="J19" s="214"/>
      <c r="K19" s="445">
        <f>'Page 6'!$K$21</f>
        <v>0</v>
      </c>
    </row>
    <row r="20" spans="1:11" s="251" customFormat="1" ht="15.75" customHeight="1">
      <c r="A20" s="257"/>
      <c r="B20" s="228" t="s">
        <v>353</v>
      </c>
      <c r="C20" s="311" t="s">
        <v>25</v>
      </c>
      <c r="D20" s="711" t="s">
        <v>354</v>
      </c>
      <c r="E20" s="694"/>
      <c r="F20" s="694"/>
      <c r="G20" s="260" t="s">
        <v>355</v>
      </c>
      <c r="H20" s="694"/>
      <c r="I20" s="695"/>
      <c r="J20" s="448">
        <f>SUM(J14:J19)</f>
        <v>0</v>
      </c>
      <c r="K20" s="446">
        <f>SUM(K14:K19)</f>
        <v>0</v>
      </c>
    </row>
    <row r="21" spans="1:11" s="251" customFormat="1" ht="15.75" customHeight="1">
      <c r="A21" s="263"/>
      <c r="B21" s="312" t="s">
        <v>356</v>
      </c>
      <c r="C21" s="313"/>
      <c r="D21" s="314"/>
      <c r="E21" s="315"/>
      <c r="F21" s="315"/>
      <c r="G21" s="315"/>
      <c r="H21" s="265"/>
      <c r="I21" s="264"/>
      <c r="J21" s="449">
        <f>J10+J11+J12+J20</f>
        <v>0</v>
      </c>
      <c r="K21" s="447">
        <f>K10+K11+K12+K20</f>
        <v>0</v>
      </c>
    </row>
    <row r="22" spans="1:11" ht="10.5" customHeight="1">
      <c r="A22" s="247"/>
      <c r="B22" s="255"/>
      <c r="C22" s="256" t="s">
        <v>357</v>
      </c>
      <c r="D22" s="48"/>
      <c r="E22" s="248"/>
      <c r="F22" s="248"/>
      <c r="G22" s="248"/>
      <c r="H22" s="248"/>
      <c r="I22" s="249"/>
      <c r="J22" s="283"/>
      <c r="K22" s="278"/>
    </row>
    <row r="23" spans="1:11" ht="15.75" customHeight="1" thickBot="1">
      <c r="A23" s="271"/>
      <c r="B23" s="272" t="s">
        <v>297</v>
      </c>
      <c r="C23" s="272" t="s">
        <v>358</v>
      </c>
      <c r="D23" s="273"/>
      <c r="E23" s="274"/>
      <c r="F23" s="274"/>
      <c r="G23" s="274"/>
      <c r="H23" s="274"/>
      <c r="I23" s="294"/>
      <c r="J23" s="213"/>
      <c r="K23" s="886"/>
    </row>
    <row r="24" spans="1:11" ht="19.5" customHeight="1" thickBot="1">
      <c r="A24" s="290"/>
      <c r="B24" s="291" t="s">
        <v>300</v>
      </c>
      <c r="C24" s="292" t="s">
        <v>359</v>
      </c>
      <c r="D24" s="53"/>
      <c r="E24" s="149"/>
      <c r="F24" s="149"/>
      <c r="G24" s="149" t="s">
        <v>360</v>
      </c>
      <c r="H24" s="149"/>
      <c r="I24" s="293"/>
      <c r="J24" s="450">
        <f>J21+J23</f>
        <v>0</v>
      </c>
      <c r="K24" s="450">
        <f>K21+K23</f>
        <v>0</v>
      </c>
    </row>
    <row r="25" spans="1:11" s="246" customFormat="1" ht="18" customHeight="1">
      <c r="A25" s="321" t="s">
        <v>20</v>
      </c>
      <c r="B25" s="320" t="s">
        <v>361</v>
      </c>
      <c r="C25" s="320"/>
      <c r="D25" s="267"/>
      <c r="E25" s="268"/>
      <c r="F25" s="268"/>
      <c r="G25" s="268"/>
      <c r="H25" s="268"/>
      <c r="I25" s="268"/>
      <c r="J25" s="269"/>
      <c r="K25" s="270"/>
    </row>
    <row r="26" spans="1:11" s="246" customFormat="1" ht="14.25" customHeight="1">
      <c r="A26" s="285"/>
      <c r="B26" s="281" t="s">
        <v>282</v>
      </c>
      <c r="C26" s="264" t="s">
        <v>362</v>
      </c>
      <c r="D26" s="286"/>
      <c r="E26" s="287"/>
      <c r="F26" s="287"/>
      <c r="G26" s="287"/>
      <c r="H26" s="287"/>
      <c r="I26" s="287"/>
      <c r="J26" s="288"/>
      <c r="K26" s="289"/>
    </row>
    <row r="27" spans="1:11" ht="12" customHeight="1">
      <c r="A27" s="715"/>
      <c r="B27" s="716"/>
      <c r="C27" s="717" t="s">
        <v>18</v>
      </c>
      <c r="D27" s="718" t="s">
        <v>363</v>
      </c>
      <c r="E27" s="719"/>
      <c r="F27" s="719"/>
      <c r="G27" s="719"/>
      <c r="H27" s="719"/>
      <c r="I27" s="720"/>
      <c r="J27" s="721"/>
      <c r="K27" s="722">
        <f>'Page 6'!$K$40</f>
        <v>0</v>
      </c>
    </row>
    <row r="28" spans="1:11" ht="12" customHeight="1">
      <c r="A28" s="247"/>
      <c r="B28" s="249"/>
      <c r="C28" s="284"/>
      <c r="D28" s="255" t="s">
        <v>364</v>
      </c>
      <c r="E28" s="692"/>
      <c r="F28" s="692"/>
      <c r="G28" s="692"/>
      <c r="H28" s="692"/>
      <c r="I28" s="693"/>
      <c r="J28" s="283"/>
      <c r="K28" s="444"/>
    </row>
    <row r="29" spans="1:11" ht="12" customHeight="1">
      <c r="A29" s="715"/>
      <c r="B29" s="264"/>
      <c r="C29" s="703" t="s">
        <v>20</v>
      </c>
      <c r="D29" s="704" t="s">
        <v>365</v>
      </c>
      <c r="E29" s="705"/>
      <c r="F29" s="705"/>
      <c r="G29" s="705"/>
      <c r="H29" s="705"/>
      <c r="I29" s="706"/>
      <c r="J29" s="721"/>
      <c r="K29" s="722">
        <f>'Page 6'!$K$56</f>
        <v>0</v>
      </c>
    </row>
    <row r="30" spans="1:11" ht="12" customHeight="1">
      <c r="A30" s="247"/>
      <c r="B30" s="249"/>
      <c r="C30" s="284"/>
      <c r="D30" s="708" t="s">
        <v>366</v>
      </c>
      <c r="E30" s="709"/>
      <c r="F30" s="709"/>
      <c r="G30" s="709"/>
      <c r="H30" s="709"/>
      <c r="I30" s="710"/>
      <c r="J30" s="283"/>
      <c r="K30" s="444"/>
    </row>
    <row r="31" spans="1:11" ht="15.75" customHeight="1">
      <c r="A31" s="247"/>
      <c r="B31" s="262"/>
      <c r="C31" s="261" t="s">
        <v>21</v>
      </c>
      <c r="D31" s="318" t="s">
        <v>367</v>
      </c>
      <c r="E31" s="698"/>
      <c r="F31" s="698"/>
      <c r="G31" s="698"/>
      <c r="H31" s="698"/>
      <c r="I31" s="699"/>
      <c r="J31" s="214"/>
      <c r="K31" s="444">
        <f>'Page 7'!$K$21</f>
        <v>0</v>
      </c>
    </row>
    <row r="32" spans="1:11" ht="12" customHeight="1">
      <c r="A32" s="715"/>
      <c r="B32" s="713"/>
      <c r="C32" s="703" t="s">
        <v>22</v>
      </c>
      <c r="D32" s="704" t="s">
        <v>368</v>
      </c>
      <c r="E32" s="705"/>
      <c r="F32" s="705"/>
      <c r="G32" s="705"/>
      <c r="H32" s="705"/>
      <c r="I32" s="706"/>
      <c r="J32" s="721"/>
      <c r="K32" s="722">
        <f>'Page 7'!$K$37</f>
        <v>0</v>
      </c>
    </row>
    <row r="33" spans="1:11" ht="12" customHeight="1">
      <c r="A33" s="247"/>
      <c r="B33" s="712"/>
      <c r="C33" s="284"/>
      <c r="D33" s="708" t="s">
        <v>369</v>
      </c>
      <c r="E33" s="709"/>
      <c r="F33" s="709"/>
      <c r="G33" s="709"/>
      <c r="H33" s="709"/>
      <c r="I33" s="710"/>
      <c r="J33" s="283"/>
      <c r="K33" s="444"/>
    </row>
    <row r="34" spans="1:11" ht="15.75" customHeight="1">
      <c r="A34" s="247"/>
      <c r="B34" s="262"/>
      <c r="C34" s="261" t="s">
        <v>25</v>
      </c>
      <c r="D34" s="318" t="s">
        <v>370</v>
      </c>
      <c r="E34" s="698"/>
      <c r="F34" s="698"/>
      <c r="G34" s="698"/>
      <c r="H34" s="698"/>
      <c r="I34" s="699"/>
      <c r="J34" s="213"/>
      <c r="K34" s="444">
        <f>'Page 7'!$K$53</f>
        <v>0</v>
      </c>
    </row>
    <row r="35" spans="1:11" ht="15.75" customHeight="1">
      <c r="A35" s="257"/>
      <c r="B35" s="262"/>
      <c r="C35" s="311" t="s">
        <v>27</v>
      </c>
      <c r="D35" s="711" t="s">
        <v>371</v>
      </c>
      <c r="E35" s="694"/>
      <c r="F35" s="694"/>
      <c r="G35" s="694"/>
      <c r="H35" s="694"/>
      <c r="I35" s="695"/>
      <c r="J35" s="448">
        <f>SUM(J27:J34)</f>
        <v>0</v>
      </c>
      <c r="K35" s="445">
        <f>SUM(K27:K34)</f>
        <v>0</v>
      </c>
    </row>
    <row r="36" spans="1:11" ht="15.75" customHeight="1">
      <c r="A36" s="257"/>
      <c r="B36" s="260" t="s">
        <v>285</v>
      </c>
      <c r="C36" s="260" t="s">
        <v>372</v>
      </c>
      <c r="D36" s="714"/>
      <c r="E36" s="696"/>
      <c r="F36" s="696"/>
      <c r="G36" s="696"/>
      <c r="H36" s="696"/>
      <c r="I36" s="697"/>
      <c r="J36" s="214"/>
      <c r="K36" s="887"/>
    </row>
    <row r="37" spans="1:11" ht="15.75" customHeight="1" thickBot="1">
      <c r="A37" s="290"/>
      <c r="B37" s="316" t="s">
        <v>288</v>
      </c>
      <c r="C37" s="317" t="s">
        <v>373</v>
      </c>
      <c r="D37" s="317"/>
      <c r="E37" s="317"/>
      <c r="F37" s="317"/>
      <c r="G37" s="293"/>
      <c r="H37" s="293"/>
      <c r="I37" s="310" t="s">
        <v>374</v>
      </c>
      <c r="J37" s="889">
        <f>J35+J36</f>
        <v>0</v>
      </c>
      <c r="K37" s="888">
        <f>K35+K36</f>
        <v>0</v>
      </c>
    </row>
    <row r="38" spans="1:11" ht="18" customHeight="1" thickBot="1">
      <c r="A38" s="327" t="s">
        <v>21</v>
      </c>
      <c r="B38" s="295" t="s">
        <v>375</v>
      </c>
      <c r="C38" s="305"/>
      <c r="D38" s="305"/>
      <c r="E38" s="298"/>
      <c r="F38" s="298"/>
      <c r="G38" s="298"/>
      <c r="H38" s="298"/>
      <c r="I38" s="308" t="s">
        <v>376</v>
      </c>
      <c r="J38" s="451">
        <f>J21+J35</f>
        <v>0</v>
      </c>
      <c r="K38" s="451">
        <f>K21+K35</f>
        <v>0</v>
      </c>
    </row>
    <row r="39" spans="1:11" ht="18" customHeight="1" thickBot="1">
      <c r="A39" s="327" t="s">
        <v>22</v>
      </c>
      <c r="B39" s="295" t="s">
        <v>377</v>
      </c>
      <c r="C39" s="299"/>
      <c r="D39" s="297"/>
      <c r="E39" s="298"/>
      <c r="F39" s="298"/>
      <c r="G39" s="298"/>
      <c r="H39" s="298"/>
      <c r="I39" s="308" t="s">
        <v>378</v>
      </c>
      <c r="J39" s="451">
        <f>J23+J36</f>
        <v>0</v>
      </c>
      <c r="K39" s="451">
        <f>K23+K36</f>
        <v>0</v>
      </c>
    </row>
    <row r="40" spans="1:11" s="246" customFormat="1" ht="3.75" customHeight="1" thickBot="1">
      <c r="A40" s="300"/>
      <c r="B40" s="301"/>
      <c r="C40" s="304"/>
      <c r="D40" s="302"/>
      <c r="E40" s="303"/>
      <c r="F40" s="303"/>
      <c r="G40" s="303"/>
      <c r="H40" s="303"/>
      <c r="I40" s="309"/>
      <c r="J40" s="452"/>
      <c r="K40" s="452"/>
    </row>
    <row r="41" spans="1:11" ht="18" customHeight="1" thickBot="1">
      <c r="A41" s="327" t="s">
        <v>25</v>
      </c>
      <c r="B41" s="295" t="s">
        <v>379</v>
      </c>
      <c r="C41" s="296"/>
      <c r="D41" s="297"/>
      <c r="E41" s="298"/>
      <c r="F41" s="298"/>
      <c r="G41" s="298"/>
      <c r="H41" s="298"/>
      <c r="I41" s="308" t="s">
        <v>380</v>
      </c>
      <c r="J41" s="451">
        <f>SUM(J38:J39)</f>
        <v>0</v>
      </c>
      <c r="K41" s="451">
        <f>SUM(K38:K39)</f>
        <v>0</v>
      </c>
    </row>
    <row r="42" ht="6" customHeight="1"/>
    <row r="43" spans="1:11" ht="13.5" customHeight="1">
      <c r="A43" s="672" t="s">
        <v>381</v>
      </c>
      <c r="B43" s="201"/>
      <c r="C43" s="118"/>
      <c r="D43" s="118"/>
      <c r="E43" s="118"/>
      <c r="F43" s="118"/>
      <c r="G43" s="118"/>
      <c r="H43" s="118"/>
      <c r="I43" s="118"/>
      <c r="J43" s="201"/>
      <c r="K43" s="682" t="str">
        <f>'Page 13'!$A$36</f>
        <v>MET</v>
      </c>
    </row>
    <row r="44" spans="1:11" ht="12" customHeight="1">
      <c r="A44" s="673" t="s">
        <v>382</v>
      </c>
      <c r="B44" s="248"/>
      <c r="C44" s="102"/>
      <c r="D44" s="102"/>
      <c r="E44" s="102"/>
      <c r="F44" s="102"/>
      <c r="G44" s="102"/>
      <c r="H44" s="102"/>
      <c r="I44" s="102"/>
      <c r="J44" s="248"/>
      <c r="K44" s="683"/>
    </row>
    <row r="45" spans="1:11" ht="6" customHeight="1">
      <c r="A45" s="675"/>
      <c r="B45" s="110"/>
      <c r="C45" s="116"/>
      <c r="D45" s="116"/>
      <c r="E45" s="116"/>
      <c r="F45" s="116"/>
      <c r="G45" s="116"/>
      <c r="H45" s="116"/>
      <c r="I45" s="116"/>
      <c r="J45" s="110"/>
      <c r="K45" s="684"/>
    </row>
    <row r="46" spans="1:11" ht="13.5" customHeight="1">
      <c r="A46" s="672" t="s">
        <v>383</v>
      </c>
      <c r="B46" s="201"/>
      <c r="C46" s="118"/>
      <c r="D46" s="118"/>
      <c r="E46" s="118"/>
      <c r="F46" s="118"/>
      <c r="G46" s="118"/>
      <c r="H46" s="118"/>
      <c r="I46" s="118"/>
      <c r="J46" s="201"/>
      <c r="K46" s="682" t="str">
        <f>'Page 13'!$A$38</f>
        <v>MET</v>
      </c>
    </row>
    <row r="47" spans="1:11" ht="12" customHeight="1">
      <c r="A47" s="673" t="s">
        <v>384</v>
      </c>
      <c r="B47" s="248"/>
      <c r="C47" s="248"/>
      <c r="D47" s="248"/>
      <c r="E47" s="248"/>
      <c r="F47" s="248"/>
      <c r="G47" s="248"/>
      <c r="H47" s="248"/>
      <c r="I47" s="248"/>
      <c r="J47" s="248"/>
      <c r="K47" s="685"/>
    </row>
    <row r="48" spans="1:11" ht="6" customHeight="1">
      <c r="A48" s="675"/>
      <c r="B48" s="110"/>
      <c r="C48" s="110"/>
      <c r="D48" s="110"/>
      <c r="E48" s="110"/>
      <c r="F48" s="110"/>
      <c r="G48" s="110"/>
      <c r="H48" s="110"/>
      <c r="I48" s="110"/>
      <c r="J48" s="110"/>
      <c r="K48" s="686"/>
    </row>
    <row r="49" spans="1:11" ht="13.5" customHeight="1">
      <c r="A49" s="672" t="s">
        <v>385</v>
      </c>
      <c r="B49" s="201"/>
      <c r="C49" s="118"/>
      <c r="D49" s="118"/>
      <c r="E49" s="118"/>
      <c r="F49" s="118"/>
      <c r="G49" s="118"/>
      <c r="H49" s="118"/>
      <c r="I49" s="118"/>
      <c r="J49" s="201"/>
      <c r="K49" s="682" t="str">
        <f>'Page 13'!$A$33</f>
        <v>MET</v>
      </c>
    </row>
    <row r="50" spans="1:11" ht="12" customHeight="1">
      <c r="A50" s="673" t="s">
        <v>386</v>
      </c>
      <c r="B50" s="248"/>
      <c r="C50" s="102"/>
      <c r="D50" s="102"/>
      <c r="E50" s="102"/>
      <c r="F50" s="102"/>
      <c r="G50" s="102"/>
      <c r="H50" s="102"/>
      <c r="I50" s="102"/>
      <c r="J50" s="248"/>
      <c r="K50" s="683"/>
    </row>
    <row r="51" spans="1:11" ht="6" customHeight="1">
      <c r="A51" s="675"/>
      <c r="B51" s="110"/>
      <c r="C51" s="116"/>
      <c r="D51" s="116"/>
      <c r="E51" s="116"/>
      <c r="F51" s="116"/>
      <c r="G51" s="116"/>
      <c r="H51" s="116"/>
      <c r="I51" s="116"/>
      <c r="J51" s="110"/>
      <c r="K51" s="684"/>
    </row>
    <row r="52" spans="1:11" ht="13.5" customHeight="1">
      <c r="A52" s="671" t="s">
        <v>387</v>
      </c>
      <c r="B52" s="201"/>
      <c r="C52" s="118"/>
      <c r="D52" s="118"/>
      <c r="E52" s="118"/>
      <c r="F52" s="118"/>
      <c r="G52" s="118"/>
      <c r="H52" s="118"/>
      <c r="I52" s="118"/>
      <c r="J52" s="201"/>
      <c r="K52" s="682" t="str">
        <f>'Page 13'!$A$30</f>
        <v>MET</v>
      </c>
    </row>
    <row r="53" spans="1:11" ht="12" customHeight="1">
      <c r="A53" s="674" t="s">
        <v>388</v>
      </c>
      <c r="B53" s="248"/>
      <c r="C53" s="102"/>
      <c r="D53" s="102"/>
      <c r="E53" s="102"/>
      <c r="F53" s="102"/>
      <c r="G53" s="102"/>
      <c r="H53" s="102"/>
      <c r="I53" s="102"/>
      <c r="J53" s="248"/>
      <c r="K53" s="683"/>
    </row>
    <row r="54" spans="1:11" ht="15" customHeight="1">
      <c r="A54" s="1105" t="str">
        <f>Cover!$A$69</f>
        <v>DO NOT ALTER THIS APPLICATION IN ANY WAY or APPLICATION IS SUBJECT TO DISQUALIFICATION!</v>
      </c>
      <c r="B54" s="1105"/>
      <c r="C54" s="1105"/>
      <c r="D54" s="1105"/>
      <c r="E54" s="1105"/>
      <c r="F54" s="1105"/>
      <c r="G54" s="1105"/>
      <c r="H54" s="1105"/>
      <c r="I54" s="1105"/>
      <c r="J54" s="1105"/>
      <c r="K54" s="1105"/>
    </row>
    <row r="55" spans="1:11" ht="14.25">
      <c r="A55" s="226" t="str">
        <f>Cover!$B$72</f>
        <v>  Our House Enterprises - Version 3</v>
      </c>
      <c r="B55" s="226" t="str">
        <f>Cover!$B$72</f>
        <v>  Our House Enterprises - Version 3</v>
      </c>
      <c r="J55" s="423" t="str">
        <f>("(")&amp;(Cover!$P$13)&amp;(" ")&amp;(Cover!$P$15)&amp;(")")</f>
        <v>(TN )</v>
      </c>
      <c r="K55" s="802">
        <f ca="1">NOW()</f>
        <v>41604.64208252315</v>
      </c>
    </row>
    <row r="60" spans="1:12" ht="12.75">
      <c r="A60" s="110"/>
      <c r="B60" s="110"/>
      <c r="C60" s="110"/>
      <c r="D60" s="110"/>
      <c r="E60" s="110"/>
      <c r="F60" s="110"/>
      <c r="G60" s="110"/>
      <c r="H60" s="110"/>
      <c r="I60" s="110"/>
      <c r="J60" s="110"/>
      <c r="K60" s="110"/>
      <c r="L60" s="110"/>
    </row>
    <row r="62" spans="1:11" ht="12.75">
      <c r="A62" s="226"/>
      <c r="B62" s="226"/>
      <c r="C62" s="226"/>
      <c r="D62" s="226"/>
      <c r="E62" s="226"/>
      <c r="F62" s="226"/>
      <c r="G62" s="226"/>
      <c r="H62" s="226"/>
      <c r="I62" s="226"/>
      <c r="J62" s="226"/>
      <c r="K62" s="226"/>
    </row>
    <row r="63" spans="1:11" ht="12.75">
      <c r="A63" s="226"/>
      <c r="B63" s="226"/>
      <c r="C63" s="226"/>
      <c r="D63" s="226"/>
      <c r="E63" s="226"/>
      <c r="F63" s="226"/>
      <c r="G63" s="226"/>
      <c r="H63" s="226"/>
      <c r="I63" s="226"/>
      <c r="J63" s="226"/>
      <c r="K63" s="226"/>
    </row>
    <row r="64" spans="1:11" ht="12.75">
      <c r="A64" s="226"/>
      <c r="B64" s="254"/>
      <c r="C64" s="254"/>
      <c r="D64" s="226"/>
      <c r="E64" s="226"/>
      <c r="F64" s="254"/>
      <c r="G64" s="254"/>
      <c r="H64" s="226"/>
      <c r="I64" s="254"/>
      <c r="J64" s="226"/>
      <c r="K64" s="227"/>
    </row>
    <row r="65" spans="1:11" ht="12.75">
      <c r="A65" s="226"/>
      <c r="B65" s="226"/>
      <c r="C65" s="226"/>
      <c r="D65" s="226"/>
      <c r="E65" s="226"/>
      <c r="F65" s="226"/>
      <c r="G65" s="226"/>
      <c r="H65" s="226"/>
      <c r="I65" s="226"/>
      <c r="J65" s="226"/>
      <c r="K65" s="226"/>
    </row>
    <row r="66" spans="1:11" ht="12.75">
      <c r="A66" s="226"/>
      <c r="B66" s="226"/>
      <c r="C66" s="226"/>
      <c r="D66" s="226"/>
      <c r="E66" s="226"/>
      <c r="F66" s="226"/>
      <c r="G66" s="226"/>
      <c r="H66" s="226"/>
      <c r="I66" s="226"/>
      <c r="J66" s="226"/>
      <c r="K66" s="226"/>
    </row>
    <row r="67" spans="1:11" ht="12.75">
      <c r="A67" s="226"/>
      <c r="B67" s="226"/>
      <c r="C67" s="226"/>
      <c r="D67" s="226"/>
      <c r="E67" s="226"/>
      <c r="F67" s="254"/>
      <c r="G67" s="226"/>
      <c r="H67" s="226"/>
      <c r="I67" s="226"/>
      <c r="J67" s="226"/>
      <c r="K67" s="226"/>
    </row>
    <row r="68" spans="1:11" ht="12.75">
      <c r="A68" s="226"/>
      <c r="B68" s="226"/>
      <c r="C68" s="226"/>
      <c r="D68" s="226"/>
      <c r="E68" s="226"/>
      <c r="F68" s="226"/>
      <c r="G68" s="226"/>
      <c r="H68" s="226"/>
      <c r="I68" s="226"/>
      <c r="J68" s="226"/>
      <c r="K68" s="226"/>
    </row>
  </sheetData>
  <sheetProtection password="F189" sheet="1" objects="1" scenarios="1"/>
  <mergeCells count="1">
    <mergeCell ref="A54:K54"/>
  </mergeCells>
  <dataValidations count="2">
    <dataValidation type="whole" allowBlank="1" showInputMessage="1" showErrorMessage="1" error="Use Whole Numbers!&#13;NO DECIMALS!" sqref="J10:J12 J14:J15 J17 J19 J23:K23 J29 J31:J32 J34 J36:K36 J27">
      <formula1>0</formula1>
      <formula2>999999999</formula2>
    </dataValidation>
    <dataValidation type="whole" allowBlank="1" showInputMessage="1" showErrorMessage="1" error="Whole Numbers Only!&#13;NO DECIMALS!" sqref="K10:K12">
      <formula1>0</formula1>
      <formula2>999999999</formula2>
    </dataValidation>
  </dataValidations>
  <printOptions/>
  <pageMargins left="0.5" right="0.5" top="0.5" bottom="0.5" header="0.5" footer="0.5"/>
  <pageSetup fitToHeight="1" fitToWidth="1" horizontalDpi="360" verticalDpi="360" orientation="portrait" scale="99"/>
  <headerFooter>
    <oddFooter>&amp;CPage 9</oddFooter>
  </headerFooter>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R64"/>
  <sheetViews>
    <sheetView showGridLines="0" zoomScalePageLayoutView="0" workbookViewId="0" topLeftCell="A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3.28125" style="0" customWidth="1"/>
    <col min="10" max="11" width="14.7109375" style="0" customWidth="1"/>
    <col min="12" max="14" width="0" style="0" hidden="1" customWidth="1"/>
    <col min="15" max="16" width="12.7109375" style="0" hidden="1" customWidth="1"/>
    <col min="17" max="26" width="0" style="0" hidden="1" customWidth="1"/>
  </cols>
  <sheetData>
    <row r="1" ht="12.75">
      <c r="A1" s="610"/>
    </row>
    <row r="5" spans="1:11" ht="21.75" customHeight="1">
      <c r="A5" s="453" t="s">
        <v>389</v>
      </c>
      <c r="B5" s="226"/>
      <c r="C5" s="226"/>
      <c r="D5" s="226"/>
      <c r="E5" s="226"/>
      <c r="F5" s="226"/>
      <c r="G5" s="226"/>
      <c r="H5" s="226"/>
      <c r="I5" s="226"/>
      <c r="J5" s="454" t="s">
        <v>390</v>
      </c>
      <c r="K5" s="226"/>
    </row>
    <row r="6" spans="1:11" ht="11.25" customHeight="1">
      <c r="A6" s="455"/>
      <c r="B6" s="456" t="s">
        <v>391</v>
      </c>
      <c r="C6" s="456"/>
      <c r="D6" s="226"/>
      <c r="E6" s="226"/>
      <c r="F6" s="226"/>
      <c r="G6" s="226"/>
      <c r="H6" s="226"/>
      <c r="I6" s="226"/>
      <c r="J6" s="226"/>
      <c r="K6" s="226"/>
    </row>
    <row r="7" spans="1:11" ht="8.25" customHeight="1" thickBot="1">
      <c r="A7" s="226"/>
      <c r="B7" s="226"/>
      <c r="C7" s="226"/>
      <c r="D7" s="226"/>
      <c r="E7" s="226"/>
      <c r="F7" s="226"/>
      <c r="G7" s="226"/>
      <c r="H7" s="226"/>
      <c r="I7" s="226"/>
      <c r="J7" s="226"/>
      <c r="K7" s="226"/>
    </row>
    <row r="8" spans="1:11" ht="49.5" customHeight="1" thickBot="1">
      <c r="A8" s="457"/>
      <c r="B8" s="458" t="s">
        <v>392</v>
      </c>
      <c r="C8" s="458"/>
      <c r="D8" s="459"/>
      <c r="E8" s="459"/>
      <c r="F8" s="459"/>
      <c r="G8" s="459"/>
      <c r="H8" s="459"/>
      <c r="I8" s="459"/>
      <c r="J8" s="460" t="s">
        <v>340</v>
      </c>
      <c r="K8" s="461" t="s">
        <v>341</v>
      </c>
    </row>
    <row r="9" spans="1:11" s="246" customFormat="1" ht="16.5" customHeight="1">
      <c r="A9" s="462" t="s">
        <v>27</v>
      </c>
      <c r="B9" s="463" t="s">
        <v>393</v>
      </c>
      <c r="C9" s="464"/>
      <c r="D9" s="465"/>
      <c r="E9" s="466"/>
      <c r="F9" s="466"/>
      <c r="G9" s="466"/>
      <c r="H9" s="466"/>
      <c r="I9" s="466"/>
      <c r="J9" s="467"/>
      <c r="K9" s="492"/>
    </row>
    <row r="10" spans="1:11" ht="18" customHeight="1">
      <c r="A10" s="469"/>
      <c r="B10" s="470" t="s">
        <v>394</v>
      </c>
      <c r="C10" s="470"/>
      <c r="D10" s="471"/>
      <c r="E10" s="472"/>
      <c r="F10" s="472"/>
      <c r="G10" s="472"/>
      <c r="H10" s="472"/>
      <c r="I10" s="472"/>
      <c r="J10" s="213"/>
      <c r="K10" s="770"/>
    </row>
    <row r="11" spans="1:11" ht="18" customHeight="1">
      <c r="A11" s="475"/>
      <c r="B11" s="476" t="s">
        <v>395</v>
      </c>
      <c r="C11" s="476"/>
      <c r="D11" s="477"/>
      <c r="E11" s="478"/>
      <c r="F11" s="478"/>
      <c r="G11" s="478"/>
      <c r="H11" s="478"/>
      <c r="I11" s="478"/>
      <c r="J11" s="721"/>
      <c r="K11" s="890"/>
    </row>
    <row r="12" spans="1:11" ht="12.75" customHeight="1">
      <c r="A12" s="469"/>
      <c r="B12" s="479" t="s">
        <v>396</v>
      </c>
      <c r="C12" s="470"/>
      <c r="D12" s="471"/>
      <c r="E12" s="472"/>
      <c r="F12" s="472"/>
      <c r="G12" s="472"/>
      <c r="H12" s="472"/>
      <c r="I12" s="472"/>
      <c r="J12" s="473"/>
      <c r="K12" s="482"/>
    </row>
    <row r="13" spans="1:11" ht="12.75" customHeight="1">
      <c r="A13" s="715"/>
      <c r="B13" s="741" t="s">
        <v>397</v>
      </c>
      <c r="C13" s="704" t="s">
        <v>398</v>
      </c>
      <c r="D13" s="723"/>
      <c r="E13" s="723"/>
      <c r="F13" s="723"/>
      <c r="G13" s="723"/>
      <c r="H13" s="723"/>
      <c r="I13" s="724"/>
      <c r="J13" s="742">
        <f>(J10+J11)</f>
        <v>0</v>
      </c>
      <c r="K13" s="743">
        <f>(K10+K11)</f>
        <v>0</v>
      </c>
    </row>
    <row r="14" spans="1:11" ht="12.75" customHeight="1">
      <c r="A14" s="247"/>
      <c r="B14" s="307"/>
      <c r="C14" s="708" t="s">
        <v>399</v>
      </c>
      <c r="D14" s="738"/>
      <c r="E14" s="738"/>
      <c r="F14" s="738"/>
      <c r="G14" s="738"/>
      <c r="H14" s="738"/>
      <c r="I14" s="738"/>
      <c r="J14" s="473"/>
      <c r="K14" s="482"/>
    </row>
    <row r="15" spans="1:11" ht="18" customHeight="1">
      <c r="A15" s="247"/>
      <c r="B15" s="255" t="s">
        <v>291</v>
      </c>
      <c r="C15" s="255" t="s">
        <v>400</v>
      </c>
      <c r="D15" s="48"/>
      <c r="E15" s="248"/>
      <c r="F15" s="248"/>
      <c r="G15" s="248"/>
      <c r="H15" s="248"/>
      <c r="I15" s="248"/>
      <c r="J15" s="213"/>
      <c r="K15" s="770"/>
    </row>
    <row r="16" spans="1:11" s="246" customFormat="1" ht="16.5" customHeight="1">
      <c r="A16" s="495" t="s">
        <v>29</v>
      </c>
      <c r="B16" s="339" t="s">
        <v>401</v>
      </c>
      <c r="C16" s="496"/>
      <c r="D16" s="275"/>
      <c r="E16" s="276"/>
      <c r="F16" s="276"/>
      <c r="G16" s="276"/>
      <c r="H16" s="276"/>
      <c r="I16" s="340" t="s">
        <v>402</v>
      </c>
      <c r="J16" s="498">
        <f>(J13+J15)</f>
        <v>0</v>
      </c>
      <c r="K16" s="499">
        <f>(K13+K15)</f>
        <v>0</v>
      </c>
    </row>
    <row r="17" spans="1:11" s="246" customFormat="1" ht="16.5" customHeight="1">
      <c r="A17" s="321" t="s">
        <v>31</v>
      </c>
      <c r="B17" s="320" t="s">
        <v>403</v>
      </c>
      <c r="C17" s="266"/>
      <c r="D17" s="267"/>
      <c r="E17" s="268"/>
      <c r="F17" s="268"/>
      <c r="G17" s="268"/>
      <c r="H17" s="268"/>
      <c r="I17" s="268"/>
      <c r="J17" s="467"/>
      <c r="K17" s="493"/>
    </row>
    <row r="18" spans="1:11" ht="12.75" customHeight="1">
      <c r="A18" s="715"/>
      <c r="B18" s="717" t="s">
        <v>282</v>
      </c>
      <c r="C18" s="703" t="s">
        <v>404</v>
      </c>
      <c r="D18" s="723"/>
      <c r="E18" s="723"/>
      <c r="F18" s="723"/>
      <c r="G18" s="723"/>
      <c r="H18" s="723"/>
      <c r="I18" s="724"/>
      <c r="J18" s="721"/>
      <c r="K18" s="890"/>
    </row>
    <row r="19" spans="1:11" ht="12.75" customHeight="1">
      <c r="A19" s="247"/>
      <c r="B19" s="284"/>
      <c r="C19" s="284" t="s">
        <v>405</v>
      </c>
      <c r="D19" s="738"/>
      <c r="E19" s="738"/>
      <c r="F19" s="738"/>
      <c r="G19" s="738"/>
      <c r="H19" s="738"/>
      <c r="I19" s="739"/>
      <c r="J19" s="744"/>
      <c r="K19" s="736"/>
    </row>
    <row r="20" spans="1:11" ht="12.75" customHeight="1">
      <c r="A20" s="263"/>
      <c r="B20" s="717" t="s">
        <v>285</v>
      </c>
      <c r="C20" s="703" t="s">
        <v>406</v>
      </c>
      <c r="D20" s="723"/>
      <c r="E20" s="723"/>
      <c r="F20" s="723"/>
      <c r="G20" s="723"/>
      <c r="H20" s="723"/>
      <c r="I20" s="724"/>
      <c r="J20" s="721"/>
      <c r="K20" s="890"/>
    </row>
    <row r="21" spans="1:11" ht="12.75" customHeight="1">
      <c r="A21" s="247"/>
      <c r="B21" s="284"/>
      <c r="C21" s="284" t="s">
        <v>407</v>
      </c>
      <c r="D21" s="738"/>
      <c r="E21" s="738"/>
      <c r="F21" s="738"/>
      <c r="G21" s="738"/>
      <c r="H21" s="738"/>
      <c r="I21" s="739"/>
      <c r="J21" s="744"/>
      <c r="K21" s="736"/>
    </row>
    <row r="22" spans="1:11" ht="12.75" customHeight="1">
      <c r="A22" s="263"/>
      <c r="B22" s="717" t="s">
        <v>288</v>
      </c>
      <c r="C22" s="703" t="s">
        <v>408</v>
      </c>
      <c r="D22" s="723"/>
      <c r="E22" s="723"/>
      <c r="F22" s="723"/>
      <c r="G22" s="723"/>
      <c r="H22" s="723"/>
      <c r="I22" s="724"/>
      <c r="J22" s="721"/>
      <c r="K22" s="890"/>
    </row>
    <row r="23" spans="1:11" ht="12.75" customHeight="1">
      <c r="A23" s="247"/>
      <c r="B23" s="284"/>
      <c r="C23" s="284" t="s">
        <v>409</v>
      </c>
      <c r="D23" s="738"/>
      <c r="E23" s="738"/>
      <c r="F23" s="738"/>
      <c r="G23" s="738"/>
      <c r="H23" s="738"/>
      <c r="I23" s="739"/>
      <c r="J23" s="744"/>
      <c r="K23" s="736"/>
    </row>
    <row r="24" spans="1:11" ht="12.75" customHeight="1">
      <c r="A24" s="263"/>
      <c r="B24" s="717" t="s">
        <v>291</v>
      </c>
      <c r="C24" s="725" t="s">
        <v>410</v>
      </c>
      <c r="D24" s="726"/>
      <c r="E24" s="726"/>
      <c r="F24" s="726"/>
      <c r="G24" s="726"/>
      <c r="H24" s="727"/>
      <c r="I24" s="728"/>
      <c r="J24" s="729">
        <f>SUM(J18:J22)</f>
        <v>0</v>
      </c>
      <c r="K24" s="730">
        <f>SUM(K18:K22)</f>
        <v>0</v>
      </c>
    </row>
    <row r="25" spans="1:11" ht="12.75" customHeight="1">
      <c r="A25" s="247"/>
      <c r="B25" s="284"/>
      <c r="C25" s="740" t="s">
        <v>411</v>
      </c>
      <c r="D25" s="737"/>
      <c r="E25" s="737"/>
      <c r="F25" s="737"/>
      <c r="G25" s="737"/>
      <c r="H25" s="692"/>
      <c r="I25" s="693"/>
      <c r="J25" s="473"/>
      <c r="K25" s="482"/>
    </row>
    <row r="26" spans="1:11" s="110" customFormat="1" ht="12.75" customHeight="1">
      <c r="A26" s="263"/>
      <c r="B26" s="717" t="s">
        <v>294</v>
      </c>
      <c r="C26" s="731" t="s">
        <v>412</v>
      </c>
      <c r="D26" s="732"/>
      <c r="E26" s="732"/>
      <c r="F26" s="732"/>
      <c r="G26" s="732"/>
      <c r="H26" s="732"/>
      <c r="I26" s="733"/>
      <c r="J26" s="721"/>
      <c r="K26" s="890"/>
    </row>
    <row r="27" spans="1:11" ht="12.75" customHeight="1">
      <c r="A27" s="247"/>
      <c r="B27" s="284"/>
      <c r="C27" s="280" t="s">
        <v>413</v>
      </c>
      <c r="D27" s="734"/>
      <c r="E27" s="734"/>
      <c r="F27" s="734"/>
      <c r="G27" s="734"/>
      <c r="H27" s="734"/>
      <c r="I27" s="735"/>
      <c r="J27" s="744"/>
      <c r="K27" s="736"/>
    </row>
    <row r="28" spans="1:11" s="251" customFormat="1" ht="18" customHeight="1">
      <c r="A28" s="257"/>
      <c r="B28" s="280" t="s">
        <v>297</v>
      </c>
      <c r="C28" s="259" t="s">
        <v>414</v>
      </c>
      <c r="D28" s="260"/>
      <c r="E28" s="260"/>
      <c r="F28" s="260"/>
      <c r="G28" s="260"/>
      <c r="H28" s="260"/>
      <c r="I28" s="319"/>
      <c r="J28" s="480">
        <f>(J24+J26)</f>
        <v>0</v>
      </c>
      <c r="K28" s="494">
        <f>(K24+K26)</f>
        <v>0</v>
      </c>
    </row>
    <row r="29" spans="1:11" s="251" customFormat="1" ht="13.5" customHeight="1">
      <c r="A29" s="500" t="s">
        <v>33</v>
      </c>
      <c r="B29" s="501" t="s">
        <v>415</v>
      </c>
      <c r="C29" s="502"/>
      <c r="D29" s="502"/>
      <c r="E29" s="208"/>
      <c r="F29" s="208"/>
      <c r="G29" s="208"/>
      <c r="H29" s="208"/>
      <c r="I29" s="502"/>
      <c r="J29" s="490"/>
      <c r="K29" s="484"/>
    </row>
    <row r="30" spans="1:11" s="251" customFormat="1" ht="15" customHeight="1" thickBot="1">
      <c r="A30" s="503"/>
      <c r="B30" s="504" t="s">
        <v>416</v>
      </c>
      <c r="C30" s="505"/>
      <c r="D30" s="505"/>
      <c r="E30" s="506"/>
      <c r="F30" s="506"/>
      <c r="G30" s="506"/>
      <c r="H30" s="506"/>
      <c r="I30" s="507"/>
      <c r="J30" s="511">
        <f>J13+J24</f>
        <v>0</v>
      </c>
      <c r="K30" s="512">
        <f>K13+K24</f>
        <v>0</v>
      </c>
    </row>
    <row r="31" spans="1:11" s="251" customFormat="1" ht="13.5" customHeight="1">
      <c r="A31" s="500" t="s">
        <v>417</v>
      </c>
      <c r="B31" s="501" t="s">
        <v>418</v>
      </c>
      <c r="C31" s="502"/>
      <c r="D31" s="502"/>
      <c r="E31" s="208"/>
      <c r="F31" s="208"/>
      <c r="G31" s="208"/>
      <c r="H31" s="208"/>
      <c r="I31" s="502"/>
      <c r="J31" s="513"/>
      <c r="K31" s="487"/>
    </row>
    <row r="32" spans="1:11" ht="15" customHeight="1" thickBot="1">
      <c r="A32" s="508"/>
      <c r="B32" s="504" t="s">
        <v>419</v>
      </c>
      <c r="C32" s="509"/>
      <c r="D32" s="510"/>
      <c r="E32" s="378"/>
      <c r="F32" s="378"/>
      <c r="G32" s="378"/>
      <c r="H32" s="378"/>
      <c r="I32" s="507"/>
      <c r="J32" s="514">
        <f>J15+J26</f>
        <v>0</v>
      </c>
      <c r="K32" s="515">
        <f>K15+K26</f>
        <v>0</v>
      </c>
    </row>
    <row r="33" spans="1:11" s="246" customFormat="1" ht="16.5" customHeight="1" thickBot="1">
      <c r="A33" s="495" t="s">
        <v>420</v>
      </c>
      <c r="B33" s="339" t="s">
        <v>421</v>
      </c>
      <c r="C33" s="496"/>
      <c r="D33" s="275"/>
      <c r="E33" s="276"/>
      <c r="F33" s="276"/>
      <c r="G33" s="276"/>
      <c r="H33" s="276"/>
      <c r="I33" s="340" t="s">
        <v>422</v>
      </c>
      <c r="J33" s="498">
        <f>J30+J32</f>
        <v>0</v>
      </c>
      <c r="K33" s="515">
        <f>K30+K32</f>
        <v>0</v>
      </c>
    </row>
    <row r="34" spans="1:11" ht="15.75" customHeight="1">
      <c r="A34" s="530"/>
      <c r="B34" s="322"/>
      <c r="C34" s="323"/>
      <c r="D34" s="324"/>
      <c r="E34" s="325"/>
      <c r="F34" s="325"/>
      <c r="G34" s="325"/>
      <c r="H34" s="325"/>
      <c r="I34" s="326"/>
      <c r="J34" s="527"/>
      <c r="K34" s="531"/>
    </row>
    <row r="35" spans="1:11" s="246" customFormat="1" ht="16.5" customHeight="1">
      <c r="A35" s="321" t="s">
        <v>423</v>
      </c>
      <c r="B35" s="320" t="s">
        <v>424</v>
      </c>
      <c r="C35" s="266"/>
      <c r="D35" s="267"/>
      <c r="E35" s="268"/>
      <c r="F35" s="268"/>
      <c r="G35" s="268"/>
      <c r="H35" s="268"/>
      <c r="I35" s="268"/>
      <c r="J35" s="334"/>
      <c r="K35" s="332"/>
    </row>
    <row r="36" spans="1:14" s="246" customFormat="1" ht="18" customHeight="1">
      <c r="A36" s="328"/>
      <c r="B36" s="260" t="s">
        <v>282</v>
      </c>
      <c r="C36" s="260" t="s">
        <v>425</v>
      </c>
      <c r="D36" s="329"/>
      <c r="E36" s="330"/>
      <c r="F36" s="330"/>
      <c r="G36" s="330"/>
      <c r="H36" s="330"/>
      <c r="I36" s="760" t="s">
        <v>426</v>
      </c>
      <c r="J36" s="483">
        <f>M36-J30</f>
        <v>0</v>
      </c>
      <c r="K36" s="488">
        <f>N36-K30</f>
        <v>0</v>
      </c>
      <c r="M36" s="246">
        <f>'Page 9'!$J$38</f>
        <v>0</v>
      </c>
      <c r="N36" s="246">
        <f>'Page 9'!$K$38</f>
        <v>0</v>
      </c>
    </row>
    <row r="37" spans="1:14" ht="18" customHeight="1">
      <c r="A37" s="247"/>
      <c r="B37" s="249" t="s">
        <v>285</v>
      </c>
      <c r="C37" s="280" t="s">
        <v>427</v>
      </c>
      <c r="D37" s="255"/>
      <c r="E37" s="250"/>
      <c r="F37" s="250"/>
      <c r="G37" s="250"/>
      <c r="H37" s="250"/>
      <c r="I37" s="761" t="s">
        <v>428</v>
      </c>
      <c r="J37" s="473">
        <f>M37-J32</f>
        <v>0</v>
      </c>
      <c r="K37" s="489">
        <f>N37-K32</f>
        <v>0</v>
      </c>
      <c r="M37">
        <f>'Page 9'!$J$39</f>
        <v>0</v>
      </c>
      <c r="N37">
        <f>'Page 9'!$K$39</f>
        <v>0</v>
      </c>
    </row>
    <row r="38" spans="1:11" ht="18" customHeight="1">
      <c r="A38" s="247"/>
      <c r="B38" s="258" t="s">
        <v>288</v>
      </c>
      <c r="C38" s="259" t="s">
        <v>429</v>
      </c>
      <c r="D38" s="318"/>
      <c r="E38" s="318"/>
      <c r="F38" s="318"/>
      <c r="G38" s="318"/>
      <c r="H38" s="318"/>
      <c r="I38" s="762" t="s">
        <v>430</v>
      </c>
      <c r="J38" s="526">
        <f>J36+J37</f>
        <v>0</v>
      </c>
      <c r="K38" s="534">
        <f>K36+K37</f>
        <v>0</v>
      </c>
    </row>
    <row r="39" spans="1:11" s="251" customFormat="1" ht="15" customHeight="1">
      <c r="A39" s="500" t="s">
        <v>431</v>
      </c>
      <c r="B39" s="501" t="s">
        <v>432</v>
      </c>
      <c r="C39" s="502"/>
      <c r="D39" s="502"/>
      <c r="E39" s="208"/>
      <c r="F39" s="208"/>
      <c r="G39" s="208"/>
      <c r="H39" s="208"/>
      <c r="I39" s="502"/>
      <c r="J39" s="335" t="s">
        <v>433</v>
      </c>
      <c r="K39" s="487"/>
    </row>
    <row r="40" spans="1:11" ht="12.75" customHeight="1">
      <c r="A40" s="516"/>
      <c r="B40" s="517" t="s">
        <v>434</v>
      </c>
      <c r="C40" s="518"/>
      <c r="D40" s="276"/>
      <c r="E40" s="276"/>
      <c r="F40" s="276"/>
      <c r="G40" s="276"/>
      <c r="H40" s="276"/>
      <c r="I40" s="276"/>
      <c r="J40" s="688" t="s">
        <v>433</v>
      </c>
      <c r="K40" s="535">
        <f>K36-J36</f>
        <v>0</v>
      </c>
    </row>
    <row r="41" spans="1:11" s="251" customFormat="1" ht="15" customHeight="1">
      <c r="A41" s="500" t="s">
        <v>435</v>
      </c>
      <c r="B41" s="501" t="s">
        <v>436</v>
      </c>
      <c r="C41" s="502"/>
      <c r="D41" s="502"/>
      <c r="E41" s="208"/>
      <c r="F41" s="208"/>
      <c r="G41" s="208"/>
      <c r="H41" s="208"/>
      <c r="I41" s="502"/>
      <c r="J41" s="335" t="s">
        <v>433</v>
      </c>
      <c r="K41" s="486"/>
    </row>
    <row r="42" spans="1:11" ht="12.75" customHeight="1">
      <c r="A42" s="516"/>
      <c r="B42" s="517" t="s">
        <v>437</v>
      </c>
      <c r="C42" s="518"/>
      <c r="D42" s="276"/>
      <c r="E42" s="276"/>
      <c r="F42" s="276"/>
      <c r="G42" s="276"/>
      <c r="H42" s="276"/>
      <c r="I42" s="276"/>
      <c r="J42" s="688" t="s">
        <v>433</v>
      </c>
      <c r="K42" s="535">
        <f>K37-J37</f>
        <v>0</v>
      </c>
    </row>
    <row r="43" spans="1:11" ht="21.75" customHeight="1">
      <c r="A43" s="519" t="s">
        <v>438</v>
      </c>
      <c r="B43" s="520" t="s">
        <v>439</v>
      </c>
      <c r="C43" s="521"/>
      <c r="D43" s="329"/>
      <c r="E43" s="330"/>
      <c r="F43" s="330"/>
      <c r="G43" s="330"/>
      <c r="H43" s="330"/>
      <c r="I43" s="331" t="s">
        <v>440</v>
      </c>
      <c r="J43" s="333" t="s">
        <v>433</v>
      </c>
      <c r="K43" s="687">
        <f>K40+K42</f>
        <v>0</v>
      </c>
    </row>
    <row r="44" spans="1:11" s="251" customFormat="1" ht="15" customHeight="1">
      <c r="A44" s="500" t="s">
        <v>441</v>
      </c>
      <c r="B44" s="501" t="s">
        <v>442</v>
      </c>
      <c r="C44" s="502"/>
      <c r="D44" s="502"/>
      <c r="E44" s="208"/>
      <c r="F44" s="208"/>
      <c r="G44" s="208"/>
      <c r="H44" s="208"/>
      <c r="I44" s="522" t="s">
        <v>443</v>
      </c>
      <c r="J44" s="490">
        <f>M45-J16</f>
        <v>0</v>
      </c>
      <c r="K44" s="533">
        <f>N45-K16</f>
        <v>0</v>
      </c>
    </row>
    <row r="45" spans="1:14" ht="12.75" customHeight="1">
      <c r="A45" s="516"/>
      <c r="B45" s="517" t="s">
        <v>444</v>
      </c>
      <c r="C45" s="518"/>
      <c r="D45" s="276"/>
      <c r="E45" s="276"/>
      <c r="F45" s="276"/>
      <c r="G45" s="276"/>
      <c r="H45" s="276"/>
      <c r="I45" s="276"/>
      <c r="J45" s="491"/>
      <c r="K45" s="485"/>
      <c r="M45">
        <f>'Page 9'!$J$24</f>
        <v>0</v>
      </c>
      <c r="N45">
        <f>'Page 9'!$K$24</f>
        <v>0</v>
      </c>
    </row>
    <row r="46" spans="1:14" s="251" customFormat="1" ht="15" customHeight="1">
      <c r="A46" s="500" t="s">
        <v>445</v>
      </c>
      <c r="B46" s="501" t="s">
        <v>446</v>
      </c>
      <c r="C46" s="502"/>
      <c r="D46" s="502"/>
      <c r="E46" s="208"/>
      <c r="F46" s="208"/>
      <c r="G46" s="208"/>
      <c r="H46" s="208"/>
      <c r="I46" s="522" t="s">
        <v>447</v>
      </c>
      <c r="J46" s="490">
        <f>O47</f>
        <v>1</v>
      </c>
      <c r="K46" s="484">
        <f>P47</f>
        <v>1</v>
      </c>
      <c r="M46" s="251">
        <f>IF(M45=0,1,M45)</f>
        <v>1</v>
      </c>
      <c r="N46" s="251">
        <f>IF(N45=0,1,N45)</f>
        <v>1</v>
      </c>
    </row>
    <row r="47" spans="1:18" ht="12.75" customHeight="1">
      <c r="A47" s="516"/>
      <c r="B47" s="517" t="s">
        <v>448</v>
      </c>
      <c r="C47" s="518"/>
      <c r="D47" s="276"/>
      <c r="E47" s="276"/>
      <c r="F47" s="276"/>
      <c r="G47" s="276"/>
      <c r="H47" s="276"/>
      <c r="I47" s="276"/>
      <c r="J47" s="536" t="s">
        <v>449</v>
      </c>
      <c r="K47" s="537" t="s">
        <v>449</v>
      </c>
      <c r="M47">
        <f>IF(J16=0,1,J16)</f>
        <v>1</v>
      </c>
      <c r="N47">
        <f>IF(K16=0,1,K16)</f>
        <v>1</v>
      </c>
      <c r="O47" s="528">
        <f>M46/M47</f>
        <v>1</v>
      </c>
      <c r="P47" s="528">
        <f>N46/N47</f>
        <v>1</v>
      </c>
      <c r="Q47" s="529" t="str">
        <f>"$"&amp;O47&amp;" :1"</f>
        <v>$1 :1</v>
      </c>
      <c r="R47" t="str">
        <f>"$"&amp;P47&amp;" :1"</f>
        <v>$1 :1</v>
      </c>
    </row>
    <row r="48" spans="1:14" s="251" customFormat="1" ht="15" customHeight="1">
      <c r="A48" s="500" t="s">
        <v>450</v>
      </c>
      <c r="B48" s="501" t="s">
        <v>451</v>
      </c>
      <c r="C48" s="502"/>
      <c r="D48" s="502"/>
      <c r="E48" s="208"/>
      <c r="F48" s="208"/>
      <c r="G48" s="208"/>
      <c r="H48" s="208"/>
      <c r="I48" s="522" t="s">
        <v>452</v>
      </c>
      <c r="J48" s="746">
        <f>M49</f>
        <v>0</v>
      </c>
      <c r="K48" s="747">
        <f>N49</f>
        <v>0</v>
      </c>
      <c r="M48" s="532" t="e">
        <f>J33/J38</f>
        <v>#DIV/0!</v>
      </c>
      <c r="N48" s="532" t="e">
        <f>K33/K38</f>
        <v>#DIV/0!</v>
      </c>
    </row>
    <row r="49" spans="1:14" ht="12.75" customHeight="1" thickBot="1">
      <c r="A49" s="523"/>
      <c r="B49" s="524" t="s">
        <v>453</v>
      </c>
      <c r="C49" s="525"/>
      <c r="D49" s="378"/>
      <c r="E49" s="378"/>
      <c r="F49" s="378"/>
      <c r="G49" s="378"/>
      <c r="H49" s="378"/>
      <c r="I49" s="378"/>
      <c r="J49" s="539" t="s">
        <v>449</v>
      </c>
      <c r="K49" s="538" t="s">
        <v>449</v>
      </c>
      <c r="M49" s="237">
        <f>IF(J33=0,0,M48)</f>
        <v>0</v>
      </c>
      <c r="N49" s="237">
        <f>IF(K33=0,0,N48)</f>
        <v>0</v>
      </c>
    </row>
    <row r="50" spans="1:11" ht="15" customHeight="1">
      <c r="A50" s="1105" t="str">
        <f>Cover!$A$69</f>
        <v>DO NOT ALTER THIS APPLICATION IN ANY WAY or APPLICATION IS SUBJECT TO DISQUALIFICATION!</v>
      </c>
      <c r="B50" s="1105"/>
      <c r="C50" s="1105"/>
      <c r="D50" s="1105"/>
      <c r="E50" s="1105"/>
      <c r="F50" s="1105"/>
      <c r="G50" s="1105"/>
      <c r="H50" s="1105"/>
      <c r="I50" s="1105"/>
      <c r="J50" s="1105"/>
      <c r="K50" s="1105"/>
    </row>
    <row r="51" spans="1:11" ht="14.25">
      <c r="A51" s="226" t="str">
        <f>Cover!$B$72</f>
        <v>  Our House Enterprises - Version 3</v>
      </c>
      <c r="B51" s="226" t="str">
        <f>Cover!$B$72</f>
        <v>  Our House Enterprises - Version 3</v>
      </c>
      <c r="J51" s="423" t="str">
        <f>("(")&amp;(Cover!$P$13)&amp;(" ")&amp;(Cover!$P$15)&amp;(")")</f>
        <v>(TN )</v>
      </c>
      <c r="K51" s="802">
        <f ca="1">NOW()</f>
        <v>41604.64208252315</v>
      </c>
    </row>
    <row r="56" spans="1:12" ht="12.75">
      <c r="A56" s="110"/>
      <c r="B56" s="110"/>
      <c r="C56" s="110"/>
      <c r="D56" s="110"/>
      <c r="E56" s="110"/>
      <c r="F56" s="110"/>
      <c r="G56" s="110"/>
      <c r="H56" s="110"/>
      <c r="I56" s="110"/>
      <c r="J56" s="110"/>
      <c r="K56" s="110"/>
      <c r="L56" s="253"/>
    </row>
    <row r="58" spans="1:11" ht="12.75">
      <c r="A58" s="226"/>
      <c r="B58" s="226"/>
      <c r="C58" s="226"/>
      <c r="D58" s="226"/>
      <c r="E58" s="226"/>
      <c r="F58" s="226"/>
      <c r="G58" s="226"/>
      <c r="H58" s="226"/>
      <c r="I58" s="226"/>
      <c r="J58" s="226"/>
      <c r="K58" s="226"/>
    </row>
    <row r="59" spans="1:11" ht="12.75">
      <c r="A59" s="226"/>
      <c r="B59" s="226"/>
      <c r="C59" s="226"/>
      <c r="D59" s="226"/>
      <c r="E59" s="226"/>
      <c r="F59" s="226"/>
      <c r="G59" s="226"/>
      <c r="H59" s="226"/>
      <c r="I59" s="226"/>
      <c r="J59" s="226"/>
      <c r="K59" s="226"/>
    </row>
    <row r="60" spans="1:11" ht="12.75">
      <c r="A60" s="226"/>
      <c r="B60" s="254"/>
      <c r="C60" s="254"/>
      <c r="D60" s="226"/>
      <c r="E60" s="226"/>
      <c r="F60" s="254"/>
      <c r="G60" s="254"/>
      <c r="H60" s="226"/>
      <c r="I60" s="254"/>
      <c r="J60" s="226"/>
      <c r="K60" s="227"/>
    </row>
    <row r="61" spans="1:11" ht="12.75">
      <c r="A61" s="226"/>
      <c r="B61" s="226"/>
      <c r="C61" s="226"/>
      <c r="D61" s="226"/>
      <c r="E61" s="226"/>
      <c r="F61" s="226"/>
      <c r="G61" s="226"/>
      <c r="H61" s="226"/>
      <c r="I61" s="226"/>
      <c r="J61" s="226"/>
      <c r="K61" s="226"/>
    </row>
    <row r="62" spans="1:11" ht="12.75">
      <c r="A62" s="226"/>
      <c r="B62" s="226"/>
      <c r="C62" s="226"/>
      <c r="D62" s="226"/>
      <c r="E62" s="226"/>
      <c r="F62" s="226"/>
      <c r="G62" s="226"/>
      <c r="H62" s="226"/>
      <c r="I62" s="226"/>
      <c r="J62" s="226"/>
      <c r="K62" s="226"/>
    </row>
    <row r="63" spans="1:11" ht="12.75">
      <c r="A63" s="226"/>
      <c r="B63" s="226"/>
      <c r="C63" s="226"/>
      <c r="D63" s="226"/>
      <c r="E63" s="226"/>
      <c r="F63" s="254"/>
      <c r="G63" s="226"/>
      <c r="H63" s="226"/>
      <c r="I63" s="226"/>
      <c r="J63" s="226"/>
      <c r="K63" s="226"/>
    </row>
    <row r="64" spans="1:11" ht="12.75">
      <c r="A64" s="226"/>
      <c r="B64" s="226"/>
      <c r="C64" s="226"/>
      <c r="D64" s="226"/>
      <c r="E64" s="226"/>
      <c r="F64" s="226"/>
      <c r="G64" s="226"/>
      <c r="H64" s="226"/>
      <c r="I64" s="226"/>
      <c r="J64" s="226"/>
      <c r="K64" s="226"/>
    </row>
  </sheetData>
  <sheetProtection password="F189" sheet="1" objects="1" scenarios="1"/>
  <mergeCells count="1">
    <mergeCell ref="A50:K50"/>
  </mergeCells>
  <dataValidations count="1">
    <dataValidation type="whole" allowBlank="1" showInputMessage="1" showErrorMessage="1" error="Use Whole Numbers!&#13;NO DECIMALS!" sqref="J26:K26 J22:K22 J20:K20 J18:K18 J15:K15 J10:K11">
      <formula1>0</formula1>
      <formula2>999999999</formula2>
    </dataValidation>
  </dataValidations>
  <printOptions/>
  <pageMargins left="0.5" right="0.5" top="0.5" bottom="0.5" header="0.5" footer="0.5"/>
  <pageSetup fitToHeight="1" fitToWidth="1" horizontalDpi="360" verticalDpi="360" orientation="portrait"/>
  <headerFooter>
    <oddFooter>&amp;CPage 10</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O71"/>
  <sheetViews>
    <sheetView showGridLines="0" zoomScalePageLayoutView="0" workbookViewId="0" topLeftCell="A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6.7109375" style="0" customWidth="1"/>
    <col min="10" max="10" width="12.28125" style="0" customWidth="1"/>
    <col min="11" max="11" width="14.7109375" style="0" customWidth="1"/>
    <col min="12" max="20" width="9.140625" style="0" hidden="1" customWidth="1"/>
  </cols>
  <sheetData>
    <row r="1" ht="12.75">
      <c r="A1" s="610"/>
    </row>
    <row r="5" spans="1:11" ht="19.5" customHeight="1">
      <c r="A5" s="453" t="s">
        <v>389</v>
      </c>
      <c r="B5" s="226"/>
      <c r="C5" s="226"/>
      <c r="D5" s="226"/>
      <c r="E5" s="226"/>
      <c r="F5" s="226"/>
      <c r="G5" s="226"/>
      <c r="H5" s="226"/>
      <c r="I5" s="226"/>
      <c r="J5" s="547"/>
      <c r="K5" s="541" t="s">
        <v>172</v>
      </c>
    </row>
    <row r="6" spans="1:10" ht="11.25" customHeight="1">
      <c r="A6" s="455"/>
      <c r="B6" s="456" t="s">
        <v>454</v>
      </c>
      <c r="C6" s="456"/>
      <c r="D6" s="226"/>
      <c r="E6" s="226"/>
      <c r="F6" s="226"/>
      <c r="G6" s="226"/>
      <c r="H6" s="226"/>
      <c r="I6" s="226"/>
      <c r="J6" s="226"/>
    </row>
    <row r="7" spans="1:10" ht="3" customHeight="1" thickBot="1">
      <c r="A7" s="226"/>
      <c r="B7" s="226"/>
      <c r="C7" s="226"/>
      <c r="D7" s="226"/>
      <c r="E7" s="226"/>
      <c r="F7" s="226"/>
      <c r="G7" s="226"/>
      <c r="H7" s="226"/>
      <c r="I7" s="226"/>
      <c r="J7" s="226"/>
    </row>
    <row r="8" spans="1:11" ht="14.25" customHeight="1" thickBot="1">
      <c r="A8" s="457"/>
      <c r="B8" s="458"/>
      <c r="C8" s="458"/>
      <c r="D8" s="459"/>
      <c r="E8" s="459"/>
      <c r="F8" s="459"/>
      <c r="G8" s="459"/>
      <c r="H8" s="459"/>
      <c r="I8" s="459"/>
      <c r="J8" s="461"/>
      <c r="K8" s="245" t="s">
        <v>455</v>
      </c>
    </row>
    <row r="9" spans="1:11" s="246" customFormat="1" ht="14.25" customHeight="1">
      <c r="A9" s="462" t="s">
        <v>456</v>
      </c>
      <c r="B9" s="463" t="s">
        <v>457</v>
      </c>
      <c r="C9" s="464"/>
      <c r="D9" s="465"/>
      <c r="E9" s="466"/>
      <c r="F9" s="466"/>
      <c r="G9" s="466"/>
      <c r="H9" s="466"/>
      <c r="I9" s="466"/>
      <c r="J9" s="548"/>
      <c r="K9" s="336"/>
    </row>
    <row r="10" spans="1:11" ht="14.25" customHeight="1">
      <c r="A10" s="469"/>
      <c r="B10" s="470" t="s">
        <v>394</v>
      </c>
      <c r="C10" s="470" t="s">
        <v>458</v>
      </c>
      <c r="D10" s="471"/>
      <c r="E10" s="472"/>
      <c r="F10" s="472"/>
      <c r="G10" s="472"/>
      <c r="H10" s="472"/>
      <c r="I10" s="472"/>
      <c r="J10" s="549" t="s">
        <v>459</v>
      </c>
      <c r="K10" s="474">
        <f>'Page 10'!$K$36</f>
        <v>0</v>
      </c>
    </row>
    <row r="11" spans="1:11" ht="14.25" customHeight="1">
      <c r="A11" s="475"/>
      <c r="B11" s="476" t="s">
        <v>395</v>
      </c>
      <c r="C11" s="476" t="s">
        <v>460</v>
      </c>
      <c r="D11" s="477"/>
      <c r="E11" s="478"/>
      <c r="F11" s="478"/>
      <c r="G11" s="478"/>
      <c r="H11" s="478"/>
      <c r="I11" s="478"/>
      <c r="J11" s="550"/>
      <c r="K11" s="890"/>
    </row>
    <row r="12" spans="1:11" ht="14.25" customHeight="1">
      <c r="A12" s="469"/>
      <c r="B12" s="479"/>
      <c r="C12" s="470" t="s">
        <v>461</v>
      </c>
      <c r="D12" s="471"/>
      <c r="E12" s="472"/>
      <c r="F12" s="472"/>
      <c r="G12" s="472"/>
      <c r="H12" s="472"/>
      <c r="I12" s="472"/>
      <c r="J12" s="551"/>
      <c r="K12" s="474"/>
    </row>
    <row r="13" spans="1:11" ht="14.25" customHeight="1">
      <c r="A13" s="469"/>
      <c r="B13" s="552" t="s">
        <v>397</v>
      </c>
      <c r="C13" s="553" t="s">
        <v>611</v>
      </c>
      <c r="D13" s="554"/>
      <c r="E13" s="554"/>
      <c r="F13" s="554"/>
      <c r="G13" s="554"/>
      <c r="H13" s="554"/>
      <c r="I13" s="554"/>
      <c r="J13" s="549" t="s">
        <v>462</v>
      </c>
      <c r="K13" s="482">
        <f>(K10+K11)</f>
        <v>0</v>
      </c>
    </row>
    <row r="14" spans="1:11" s="246" customFormat="1" ht="14.25" customHeight="1">
      <c r="A14" s="555" t="s">
        <v>463</v>
      </c>
      <c r="B14" s="556" t="s">
        <v>464</v>
      </c>
      <c r="C14" s="557"/>
      <c r="D14" s="558"/>
      <c r="E14" s="559"/>
      <c r="F14" s="559"/>
      <c r="G14" s="559"/>
      <c r="H14" s="559"/>
      <c r="I14" s="560"/>
      <c r="J14" s="561" t="s">
        <v>465</v>
      </c>
      <c r="K14" s="497">
        <f>'Page 10'!$K$37</f>
        <v>0</v>
      </c>
    </row>
    <row r="15" spans="1:11" s="246" customFormat="1" ht="14.25" customHeight="1">
      <c r="A15" s="555" t="s">
        <v>466</v>
      </c>
      <c r="B15" s="556" t="s">
        <v>467</v>
      </c>
      <c r="C15" s="557"/>
      <c r="D15" s="558"/>
      <c r="E15" s="559"/>
      <c r="F15" s="559"/>
      <c r="G15" s="559"/>
      <c r="H15" s="559"/>
      <c r="I15" s="559"/>
      <c r="J15" s="561" t="s">
        <v>468</v>
      </c>
      <c r="K15" s="540">
        <f>K13+K14</f>
        <v>0</v>
      </c>
    </row>
    <row r="16" spans="1:11" s="246" customFormat="1" ht="14.25" customHeight="1">
      <c r="A16" s="462" t="s">
        <v>469</v>
      </c>
      <c r="B16" s="463" t="s">
        <v>470</v>
      </c>
      <c r="C16" s="464"/>
      <c r="D16" s="465"/>
      <c r="E16" s="466"/>
      <c r="F16" s="466"/>
      <c r="G16" s="466"/>
      <c r="H16" s="466"/>
      <c r="I16" s="466"/>
      <c r="J16" s="562"/>
      <c r="K16" s="336"/>
    </row>
    <row r="17" spans="1:11" ht="14.25" customHeight="1">
      <c r="A17" s="469"/>
      <c r="B17" s="563" t="s">
        <v>282</v>
      </c>
      <c r="C17" s="564" t="s">
        <v>471</v>
      </c>
      <c r="D17" s="564"/>
      <c r="E17" s="564"/>
      <c r="F17" s="564"/>
      <c r="G17" s="564"/>
      <c r="H17" s="564"/>
      <c r="I17" s="564"/>
      <c r="J17" s="551"/>
      <c r="K17" s="337"/>
    </row>
    <row r="18" spans="1:11" ht="14.25" customHeight="1">
      <c r="A18" s="565"/>
      <c r="B18" s="563" t="s">
        <v>285</v>
      </c>
      <c r="C18" s="566" t="s">
        <v>472</v>
      </c>
      <c r="D18" s="567"/>
      <c r="E18" s="567"/>
      <c r="F18" s="567"/>
      <c r="G18" s="567"/>
      <c r="H18" s="567"/>
      <c r="I18" s="567"/>
      <c r="J18" s="568"/>
      <c r="K18" s="609"/>
    </row>
    <row r="19" spans="1:11" ht="14.25" customHeight="1">
      <c r="A19" s="565"/>
      <c r="B19" s="566" t="s">
        <v>288</v>
      </c>
      <c r="C19" s="567" t="s">
        <v>473</v>
      </c>
      <c r="D19" s="567"/>
      <c r="E19" s="567"/>
      <c r="F19" s="567" t="s">
        <v>644</v>
      </c>
      <c r="G19" s="567"/>
      <c r="H19" s="567"/>
      <c r="I19" s="567"/>
      <c r="J19" s="569"/>
      <c r="K19" s="609"/>
    </row>
    <row r="20" spans="1:11" ht="14.25" customHeight="1">
      <c r="A20" s="469"/>
      <c r="B20" s="563" t="s">
        <v>291</v>
      </c>
      <c r="C20" s="564" t="s">
        <v>474</v>
      </c>
      <c r="D20" s="564"/>
      <c r="E20" s="564"/>
      <c r="F20" s="564"/>
      <c r="G20" s="564"/>
      <c r="H20" s="564"/>
      <c r="I20" s="564"/>
      <c r="J20" s="549" t="s">
        <v>475</v>
      </c>
      <c r="K20" s="494">
        <f>K17+K18+K19</f>
        <v>0</v>
      </c>
    </row>
    <row r="21" spans="1:11" ht="14.25" customHeight="1">
      <c r="A21" s="565"/>
      <c r="B21" s="563" t="s">
        <v>294</v>
      </c>
      <c r="C21" s="566" t="s">
        <v>476</v>
      </c>
      <c r="D21" s="567"/>
      <c r="E21" s="567"/>
      <c r="F21" s="567"/>
      <c r="G21" s="567"/>
      <c r="H21" s="567"/>
      <c r="I21" s="567"/>
      <c r="J21" s="568"/>
      <c r="K21" s="609"/>
    </row>
    <row r="22" spans="1:13" ht="14.25" customHeight="1">
      <c r="A22" s="475"/>
      <c r="B22" s="570" t="s">
        <v>297</v>
      </c>
      <c r="C22" s="570" t="s">
        <v>477</v>
      </c>
      <c r="D22" s="476"/>
      <c r="E22" s="476"/>
      <c r="F22" s="476"/>
      <c r="G22" s="571"/>
      <c r="H22" s="571"/>
      <c r="I22" s="571"/>
      <c r="J22" s="572" t="s">
        <v>478</v>
      </c>
      <c r="K22" s="542">
        <f>M22</f>
        <v>0</v>
      </c>
      <c r="L22" s="235">
        <f>K20-K21</f>
        <v>0</v>
      </c>
      <c r="M22">
        <f>IF(L22&gt;0,L22,0)</f>
        <v>0</v>
      </c>
    </row>
    <row r="23" spans="1:11" s="251" customFormat="1" ht="12" customHeight="1" thickBot="1">
      <c r="A23" s="469"/>
      <c r="B23" s="563"/>
      <c r="C23" s="573" t="s">
        <v>479</v>
      </c>
      <c r="D23" s="470"/>
      <c r="E23" s="470"/>
      <c r="F23" s="470"/>
      <c r="G23" s="470"/>
      <c r="H23" s="470"/>
      <c r="I23" s="470"/>
      <c r="J23" s="551"/>
      <c r="K23" s="482"/>
    </row>
    <row r="24" spans="1:14" s="246" customFormat="1" ht="14.25" customHeight="1">
      <c r="A24" s="555" t="s">
        <v>480</v>
      </c>
      <c r="B24" s="556" t="s">
        <v>481</v>
      </c>
      <c r="C24" s="557"/>
      <c r="D24" s="558"/>
      <c r="E24" s="559"/>
      <c r="F24" s="559"/>
      <c r="G24" s="559"/>
      <c r="H24" s="559"/>
      <c r="I24" s="559"/>
      <c r="J24" s="561" t="s">
        <v>482</v>
      </c>
      <c r="K24" s="540">
        <f>K13-K22</f>
        <v>0</v>
      </c>
      <c r="N24" s="668">
        <v>60000</v>
      </c>
    </row>
    <row r="25" spans="1:14" s="246" customFormat="1" ht="14.25" customHeight="1">
      <c r="A25" s="555" t="s">
        <v>483</v>
      </c>
      <c r="B25" s="556" t="s">
        <v>484</v>
      </c>
      <c r="C25" s="557"/>
      <c r="D25" s="558"/>
      <c r="E25" s="559"/>
      <c r="F25" s="559"/>
      <c r="G25" s="559"/>
      <c r="H25" s="559"/>
      <c r="I25" s="559"/>
      <c r="J25" s="561" t="s">
        <v>485</v>
      </c>
      <c r="K25" s="790">
        <f>L25*3.33</f>
        <v>0</v>
      </c>
      <c r="L25" s="246">
        <f>'Page 4'!$G$52</f>
        <v>0</v>
      </c>
      <c r="N25" s="669">
        <v>0</v>
      </c>
    </row>
    <row r="26" spans="1:14" s="246" customFormat="1" ht="14.25" customHeight="1" thickBot="1">
      <c r="A26" s="555" t="s">
        <v>486</v>
      </c>
      <c r="B26" s="556" t="s">
        <v>487</v>
      </c>
      <c r="C26" s="557"/>
      <c r="D26" s="558"/>
      <c r="E26" s="559"/>
      <c r="F26" s="559"/>
      <c r="G26" s="559"/>
      <c r="H26" s="559"/>
      <c r="I26" s="559"/>
      <c r="J26" s="561" t="s">
        <v>488</v>
      </c>
      <c r="K26" s="791">
        <f>K24+K25</f>
        <v>0</v>
      </c>
      <c r="N26" s="670">
        <f>SUM(N24:N25)</f>
        <v>60000</v>
      </c>
    </row>
    <row r="27" spans="1:11" ht="4.5" customHeight="1">
      <c r="A27" s="574"/>
      <c r="B27" s="575"/>
      <c r="C27" s="576"/>
      <c r="D27" s="577"/>
      <c r="E27" s="578"/>
      <c r="F27" s="578"/>
      <c r="G27" s="578"/>
      <c r="H27" s="578"/>
      <c r="I27" s="579"/>
      <c r="J27" s="580"/>
      <c r="K27" s="608"/>
    </row>
    <row r="28" spans="1:11" ht="16.5" customHeight="1">
      <c r="A28" s="581"/>
      <c r="B28" s="582" t="s">
        <v>489</v>
      </c>
      <c r="C28" s="582"/>
      <c r="D28" s="583"/>
      <c r="E28" s="583"/>
      <c r="F28" s="583"/>
      <c r="G28" s="583"/>
      <c r="H28" s="583"/>
      <c r="I28" s="583"/>
      <c r="J28" s="583"/>
      <c r="K28" s="110"/>
    </row>
    <row r="29" spans="1:11" ht="4.5" customHeight="1">
      <c r="A29" s="584"/>
      <c r="B29" s="556"/>
      <c r="C29" s="585"/>
      <c r="D29" s="558"/>
      <c r="E29" s="559"/>
      <c r="F29" s="559"/>
      <c r="G29" s="559"/>
      <c r="H29" s="559"/>
      <c r="I29" s="586"/>
      <c r="J29" s="587"/>
      <c r="K29" s="611"/>
    </row>
    <row r="30" spans="1:11" s="246" customFormat="1" ht="14.25" customHeight="1">
      <c r="A30" s="462" t="s">
        <v>490</v>
      </c>
      <c r="B30" s="463" t="s">
        <v>491</v>
      </c>
      <c r="C30" s="464"/>
      <c r="D30" s="465"/>
      <c r="E30" s="466"/>
      <c r="F30" s="466"/>
      <c r="G30" s="466"/>
      <c r="H30" s="466"/>
      <c r="I30" s="466"/>
      <c r="J30" s="588"/>
      <c r="K30" s="543"/>
    </row>
    <row r="31" spans="1:11" s="246" customFormat="1" ht="14.25" customHeight="1">
      <c r="A31" s="589"/>
      <c r="B31" s="590" t="s">
        <v>282</v>
      </c>
      <c r="C31" s="590" t="s">
        <v>492</v>
      </c>
      <c r="D31" s="591"/>
      <c r="E31" s="592"/>
      <c r="F31" s="592"/>
      <c r="G31" s="592"/>
      <c r="H31" s="592"/>
      <c r="I31" s="593"/>
      <c r="J31" s="549" t="s">
        <v>493</v>
      </c>
      <c r="K31" s="544">
        <f>'Page 8a &amp; 8b'!$K$46</f>
        <v>0</v>
      </c>
    </row>
    <row r="32" spans="1:11" ht="14.25" customHeight="1">
      <c r="A32" s="469"/>
      <c r="B32" s="594" t="s">
        <v>285</v>
      </c>
      <c r="C32" s="563" t="s">
        <v>494</v>
      </c>
      <c r="D32" s="470"/>
      <c r="E32" s="595"/>
      <c r="F32" s="595"/>
      <c r="G32" s="595"/>
      <c r="H32" s="595"/>
      <c r="I32" s="593"/>
      <c r="J32" s="549" t="s">
        <v>495</v>
      </c>
      <c r="K32" s="474">
        <f>'Page 4'!$L$52</f>
        <v>0</v>
      </c>
    </row>
    <row r="33" spans="1:14" ht="14.25" customHeight="1">
      <c r="A33" s="469"/>
      <c r="B33" s="594" t="s">
        <v>288</v>
      </c>
      <c r="C33" s="563" t="s">
        <v>496</v>
      </c>
      <c r="D33" s="470"/>
      <c r="E33" s="595"/>
      <c r="F33" s="595"/>
      <c r="G33" s="595"/>
      <c r="H33" s="595"/>
      <c r="I33" s="560"/>
      <c r="J33" s="549" t="s">
        <v>497</v>
      </c>
      <c r="K33" s="474">
        <f>K31+K32</f>
        <v>0</v>
      </c>
      <c r="N33" s="110">
        <v>1500</v>
      </c>
    </row>
    <row r="34" spans="1:14" ht="14.25" customHeight="1">
      <c r="A34" s="469"/>
      <c r="B34" s="594" t="s">
        <v>291</v>
      </c>
      <c r="C34" s="563" t="s">
        <v>498</v>
      </c>
      <c r="D34" s="470"/>
      <c r="E34" s="595"/>
      <c r="F34" s="595"/>
      <c r="G34" s="595"/>
      <c r="H34" s="595"/>
      <c r="I34" s="596"/>
      <c r="J34" s="549" t="s">
        <v>485</v>
      </c>
      <c r="K34" s="789">
        <f>L34*3.33</f>
        <v>0</v>
      </c>
      <c r="L34">
        <f>'Page 4'!$G$52</f>
        <v>0</v>
      </c>
      <c r="N34" s="110">
        <v>7500</v>
      </c>
    </row>
    <row r="35" spans="1:14" ht="14.25" customHeight="1">
      <c r="A35" s="469"/>
      <c r="B35" s="597" t="s">
        <v>499</v>
      </c>
      <c r="C35" s="566" t="s">
        <v>500</v>
      </c>
      <c r="D35" s="553"/>
      <c r="E35" s="553"/>
      <c r="F35" s="553"/>
      <c r="G35" s="553"/>
      <c r="H35" s="553"/>
      <c r="I35" s="593"/>
      <c r="J35" s="549" t="s">
        <v>501</v>
      </c>
      <c r="K35" s="789">
        <f>K33+K34</f>
        <v>0</v>
      </c>
      <c r="N35" s="110">
        <f>N33+N34</f>
        <v>9000</v>
      </c>
    </row>
    <row r="36" spans="1:11" s="251" customFormat="1" ht="14.25" customHeight="1">
      <c r="A36" s="462" t="s">
        <v>502</v>
      </c>
      <c r="B36" s="463" t="s">
        <v>503</v>
      </c>
      <c r="C36" s="464"/>
      <c r="D36" s="465"/>
      <c r="E36" s="466"/>
      <c r="F36" s="466"/>
      <c r="G36" s="466"/>
      <c r="H36" s="466"/>
      <c r="I36" s="466"/>
      <c r="J36" s="588"/>
      <c r="K36" s="468"/>
    </row>
    <row r="37" spans="1:11" ht="14.25" customHeight="1">
      <c r="A37" s="589"/>
      <c r="B37" s="590" t="s">
        <v>282</v>
      </c>
      <c r="C37" s="590" t="s">
        <v>504</v>
      </c>
      <c r="D37" s="591"/>
      <c r="E37" s="592"/>
      <c r="F37" s="592"/>
      <c r="G37" s="592"/>
      <c r="H37" s="592"/>
      <c r="I37" s="593"/>
      <c r="J37" s="763" t="s">
        <v>505</v>
      </c>
      <c r="K37" s="481">
        <f>K17</f>
        <v>0</v>
      </c>
    </row>
    <row r="38" spans="1:11" s="251" customFormat="1" ht="14.25" customHeight="1">
      <c r="A38" s="469"/>
      <c r="B38" s="594" t="s">
        <v>285</v>
      </c>
      <c r="C38" s="563" t="s">
        <v>506</v>
      </c>
      <c r="D38" s="470"/>
      <c r="E38" s="595"/>
      <c r="F38" s="595"/>
      <c r="G38" s="595"/>
      <c r="H38" s="595"/>
      <c r="I38" s="560"/>
      <c r="J38" s="549" t="s">
        <v>507</v>
      </c>
      <c r="K38" s="474">
        <f>K33+K37</f>
        <v>0</v>
      </c>
    </row>
    <row r="39" spans="1:11" ht="14.25" customHeight="1">
      <c r="A39" s="469"/>
      <c r="B39" s="594" t="s">
        <v>288</v>
      </c>
      <c r="C39" s="563" t="s">
        <v>472</v>
      </c>
      <c r="D39" s="470"/>
      <c r="E39" s="595"/>
      <c r="F39" s="595"/>
      <c r="G39" s="595"/>
      <c r="H39" s="595"/>
      <c r="I39" s="593"/>
      <c r="J39" s="549" t="s">
        <v>508</v>
      </c>
      <c r="K39" s="474">
        <f>K18</f>
        <v>0</v>
      </c>
    </row>
    <row r="40" spans="1:11" ht="14.25" customHeight="1">
      <c r="A40" s="469"/>
      <c r="B40" s="594" t="s">
        <v>291</v>
      </c>
      <c r="C40" s="563" t="s">
        <v>473</v>
      </c>
      <c r="D40" s="470"/>
      <c r="E40" s="595"/>
      <c r="F40" s="595"/>
      <c r="G40" s="595"/>
      <c r="H40" s="595"/>
      <c r="I40" s="593"/>
      <c r="J40" s="549" t="s">
        <v>509</v>
      </c>
      <c r="K40" s="474">
        <f>K19</f>
        <v>0</v>
      </c>
    </row>
    <row r="41" spans="1:11" ht="14.25" customHeight="1">
      <c r="A41" s="469"/>
      <c r="B41" s="594" t="s">
        <v>294</v>
      </c>
      <c r="C41" s="563" t="s">
        <v>510</v>
      </c>
      <c r="D41" s="470"/>
      <c r="E41" s="595"/>
      <c r="F41" s="595"/>
      <c r="G41" s="595"/>
      <c r="H41" s="595"/>
      <c r="I41" s="596"/>
      <c r="J41" s="549" t="s">
        <v>511</v>
      </c>
      <c r="K41" s="474">
        <f>K39+K40</f>
        <v>0</v>
      </c>
    </row>
    <row r="42" spans="1:11" s="251" customFormat="1" ht="14.25" customHeight="1">
      <c r="A42" s="469"/>
      <c r="B42" s="597" t="s">
        <v>297</v>
      </c>
      <c r="C42" s="566" t="s">
        <v>512</v>
      </c>
      <c r="D42" s="553"/>
      <c r="E42" s="553"/>
      <c r="F42" s="553"/>
      <c r="G42" s="553"/>
      <c r="H42" s="553"/>
      <c r="I42" s="593"/>
      <c r="J42" s="549" t="s">
        <v>513</v>
      </c>
      <c r="K42" s="474">
        <f>K38+K41</f>
        <v>0</v>
      </c>
    </row>
    <row r="43" spans="1:11" ht="14.25" customHeight="1">
      <c r="A43" s="462" t="s">
        <v>514</v>
      </c>
      <c r="B43" s="463" t="s">
        <v>515</v>
      </c>
      <c r="C43" s="464"/>
      <c r="D43" s="465"/>
      <c r="E43" s="466"/>
      <c r="F43" s="466"/>
      <c r="G43" s="466"/>
      <c r="H43" s="466"/>
      <c r="I43" s="466"/>
      <c r="J43" s="588"/>
      <c r="K43" s="468"/>
    </row>
    <row r="44" spans="1:11" s="251" customFormat="1" ht="14.25" customHeight="1">
      <c r="A44" s="589"/>
      <c r="B44" s="590" t="s">
        <v>282</v>
      </c>
      <c r="C44" s="590" t="s">
        <v>460</v>
      </c>
      <c r="D44" s="591"/>
      <c r="E44" s="592"/>
      <c r="F44" s="592"/>
      <c r="G44" s="592"/>
      <c r="H44" s="592"/>
      <c r="I44" s="593"/>
      <c r="J44" s="549" t="s">
        <v>516</v>
      </c>
      <c r="K44" s="544">
        <f>K11</f>
        <v>0</v>
      </c>
    </row>
    <row r="45" spans="1:11" ht="14.25" customHeight="1">
      <c r="A45" s="469"/>
      <c r="B45" s="594" t="s">
        <v>285</v>
      </c>
      <c r="C45" s="563" t="s">
        <v>476</v>
      </c>
      <c r="D45" s="470"/>
      <c r="E45" s="595"/>
      <c r="F45" s="595"/>
      <c r="G45" s="595"/>
      <c r="H45" s="595"/>
      <c r="I45" s="593"/>
      <c r="J45" s="549" t="s">
        <v>517</v>
      </c>
      <c r="K45" s="474">
        <f>K21</f>
        <v>0</v>
      </c>
    </row>
    <row r="46" spans="1:11" s="251" customFormat="1" ht="14.25" customHeight="1">
      <c r="A46" s="469"/>
      <c r="B46" s="594" t="s">
        <v>288</v>
      </c>
      <c r="C46" s="563" t="s">
        <v>518</v>
      </c>
      <c r="D46" s="470"/>
      <c r="E46" s="595"/>
      <c r="F46" s="595"/>
      <c r="G46" s="595"/>
      <c r="H46" s="595"/>
      <c r="I46" s="593"/>
      <c r="J46" s="549" t="s">
        <v>519</v>
      </c>
      <c r="K46" s="474">
        <f>K44+K45</f>
        <v>0</v>
      </c>
    </row>
    <row r="47" spans="1:14" ht="14.25" customHeight="1">
      <c r="A47" s="555" t="s">
        <v>520</v>
      </c>
      <c r="B47" s="556" t="s">
        <v>521</v>
      </c>
      <c r="C47" s="557"/>
      <c r="D47" s="558"/>
      <c r="E47" s="559"/>
      <c r="F47" s="559"/>
      <c r="G47" s="559"/>
      <c r="H47" s="559"/>
      <c r="I47" s="559"/>
      <c r="J47" s="598" t="s">
        <v>522</v>
      </c>
      <c r="K47" s="540">
        <f>K42-K46</f>
        <v>0</v>
      </c>
      <c r="M47" s="235"/>
      <c r="N47" s="235">
        <v>101</v>
      </c>
    </row>
    <row r="48" spans="1:14" ht="14.25" customHeight="1">
      <c r="A48" s="555" t="s">
        <v>523</v>
      </c>
      <c r="B48" s="556" t="s">
        <v>439</v>
      </c>
      <c r="C48" s="557"/>
      <c r="D48" s="558"/>
      <c r="E48" s="559"/>
      <c r="F48" s="559"/>
      <c r="G48" s="559"/>
      <c r="H48" s="559"/>
      <c r="I48" s="559"/>
      <c r="J48" s="598" t="s">
        <v>524</v>
      </c>
      <c r="K48" s="540">
        <f>'Page 10'!$K$43</f>
        <v>0</v>
      </c>
      <c r="M48" s="235"/>
      <c r="N48" s="235">
        <v>102</v>
      </c>
    </row>
    <row r="49" spans="1:11" ht="6" customHeight="1">
      <c r="A49" s="599"/>
      <c r="B49" s="600"/>
      <c r="C49" s="601"/>
      <c r="D49" s="602"/>
      <c r="E49" s="603"/>
      <c r="F49" s="603"/>
      <c r="G49" s="603"/>
      <c r="H49" s="603"/>
      <c r="I49" s="603"/>
      <c r="J49" s="604"/>
      <c r="K49" s="341"/>
    </row>
    <row r="50" spans="1:13" ht="14.25" customHeight="1">
      <c r="A50" s="605" t="s">
        <v>525</v>
      </c>
      <c r="B50" s="605"/>
      <c r="C50" s="606" t="s">
        <v>526</v>
      </c>
      <c r="D50" s="606"/>
      <c r="E50" s="603"/>
      <c r="F50" s="603"/>
      <c r="G50" s="603"/>
      <c r="H50" s="603"/>
      <c r="I50" s="603"/>
      <c r="J50" s="604"/>
      <c r="K50" s="771" t="str">
        <f>IF($K$25=0,IF($K$26&gt;=7500,"MET","ERROR"),"See ** Below")</f>
        <v>ERROR</v>
      </c>
      <c r="M50" s="545" t="str">
        <f>IF($N$25=0,IF($N$26&gt;=7500,"MET","ERROR"),"See Below")</f>
        <v>MET</v>
      </c>
    </row>
    <row r="51" spans="1:11" ht="14.25" customHeight="1">
      <c r="A51" s="605" t="s">
        <v>527</v>
      </c>
      <c r="B51" s="605"/>
      <c r="C51" s="606" t="s">
        <v>528</v>
      </c>
      <c r="D51" s="606"/>
      <c r="E51" s="603"/>
      <c r="F51" s="603"/>
      <c r="G51" s="603"/>
      <c r="H51" s="603"/>
      <c r="I51" s="603"/>
      <c r="J51" s="604"/>
      <c r="K51" s="772"/>
    </row>
    <row r="52" spans="1:15" ht="14.25" customHeight="1">
      <c r="A52" s="605"/>
      <c r="B52" s="605"/>
      <c r="C52" s="606" t="s">
        <v>529</v>
      </c>
      <c r="D52" s="606"/>
      <c r="E52" s="603"/>
      <c r="F52" s="603"/>
      <c r="G52" s="603"/>
      <c r="H52" s="603"/>
      <c r="I52" s="603"/>
      <c r="J52" s="604"/>
      <c r="K52" s="771" t="str">
        <f>IF($K$25=0,"See * Above",IF($K$24&gt;=7500,"MET",IF($K$24&gt;=1500,IF($K$24&lt;=7500,IF($K$26&gt;=9000,"MET","ERROR"),"ERROR"),"ERROR")))</f>
        <v>See * Above</v>
      </c>
      <c r="M52" s="545" t="str">
        <f>IF($N$25=0,"See Above",IF($N$24&gt;=7500,"MET",IF($N$24&gt;=1500,IF($N$24&lt;=7500,IF($N$26&gt;=9000,"MET","ERROR"),"ERROR"),"ERROR")))</f>
        <v>See Above</v>
      </c>
      <c r="O52" s="545" t="b">
        <f>IF($K$25=0,IF($K$26&gt;=7500,"MET"),IF($K$25&gt;=1,IF($K$24&gt;=7500,"MET",IF($K$24&gt;=1500,IF($K$24&lt;=7500,IF($K$26&gt;=9000,"MET","ERROR"),"ERROR"),"ERROR"))))</f>
        <v>0</v>
      </c>
    </row>
    <row r="53" spans="1:15" ht="14.25" customHeight="1">
      <c r="A53" s="605" t="s">
        <v>530</v>
      </c>
      <c r="B53" s="605"/>
      <c r="C53" s="606" t="s">
        <v>531</v>
      </c>
      <c r="D53" s="606"/>
      <c r="E53" s="603"/>
      <c r="F53" s="603"/>
      <c r="G53" s="603"/>
      <c r="H53" s="603"/>
      <c r="I53" s="603"/>
      <c r="J53" s="604"/>
      <c r="K53" s="772"/>
      <c r="O53" t="str">
        <f>IF(O52=FALSE,"ERROR",O52)</f>
        <v>ERROR</v>
      </c>
    </row>
    <row r="54" spans="1:11" ht="14.25" customHeight="1">
      <c r="A54" s="605" t="s">
        <v>532</v>
      </c>
      <c r="B54" s="605"/>
      <c r="C54" s="606" t="s">
        <v>533</v>
      </c>
      <c r="D54" s="606"/>
      <c r="E54" s="226"/>
      <c r="F54" s="226"/>
      <c r="G54" s="226"/>
      <c r="H54" s="226"/>
      <c r="I54" s="226"/>
      <c r="J54" s="226"/>
      <c r="K54" s="226"/>
    </row>
    <row r="55" spans="1:13" ht="14.25" customHeight="1">
      <c r="A55" s="226"/>
      <c r="B55" s="605"/>
      <c r="C55" s="606" t="s">
        <v>534</v>
      </c>
      <c r="D55" s="606"/>
      <c r="E55" s="226"/>
      <c r="F55" s="226"/>
      <c r="G55" s="226"/>
      <c r="H55" s="226"/>
      <c r="I55" s="226"/>
      <c r="J55" s="226"/>
      <c r="K55" s="773" t="str">
        <f>IF($K$33&lt;1500,"ERROR",IF($K$33&gt;=7500,"MET",IF($K$33&gt;=1500,IF($K$33&lt;7500,IF($K$35&gt;=9000,"MET","ERROR"),"ERROR"),"ERROR")))</f>
        <v>ERROR</v>
      </c>
      <c r="M55" s="546" t="str">
        <f>IF($N$33&lt;1500,"ERROR",IF($N$33&gt;=7500,"MET",IF($N$33&gt;=1500,IF($N$33&lt;7500,IF($N$35&gt;=9000,"MET","ERROR"),"ERROR"),"ERROR")))</f>
        <v>MET</v>
      </c>
    </row>
    <row r="56" spans="1:13" ht="14.25" customHeight="1">
      <c r="A56" s="605" t="s">
        <v>535</v>
      </c>
      <c r="B56" s="605"/>
      <c r="C56" s="226" t="s">
        <v>536</v>
      </c>
      <c r="D56" s="607"/>
      <c r="E56" s="226"/>
      <c r="F56" s="226"/>
      <c r="G56" s="226"/>
      <c r="H56" s="226"/>
      <c r="I56" s="226"/>
      <c r="J56" s="689"/>
      <c r="K56" s="773" t="str">
        <f>IF(K48&lt;=K47,"MET","ERROR")</f>
        <v>MET</v>
      </c>
      <c r="M56" t="str">
        <f>IF(N48&lt;=N47,"MET","ERROR")</f>
        <v>ERROR</v>
      </c>
    </row>
    <row r="57" spans="1:11" ht="14.25" customHeight="1">
      <c r="A57" s="1105" t="str">
        <f>Cover!$A$69</f>
        <v>DO NOT ALTER THIS APPLICATION IN ANY WAY or APPLICATION IS SUBJECT TO DISQUALIFICATION!</v>
      </c>
      <c r="B57" s="1105"/>
      <c r="C57" s="1105"/>
      <c r="D57" s="1105"/>
      <c r="E57" s="1105"/>
      <c r="F57" s="1105"/>
      <c r="G57" s="1105"/>
      <c r="H57" s="1105"/>
      <c r="I57" s="1105"/>
      <c r="J57" s="1105"/>
      <c r="K57" s="1105"/>
    </row>
    <row r="58" spans="1:11" ht="14.25">
      <c r="A58" s="226"/>
      <c r="B58" s="226" t="str">
        <f>Cover!$B$72</f>
        <v>  Our House Enterprises - Version 3</v>
      </c>
      <c r="C58" s="226"/>
      <c r="D58" s="226"/>
      <c r="E58" s="226"/>
      <c r="F58" s="226"/>
      <c r="G58" s="226"/>
      <c r="H58" s="226"/>
      <c r="I58" s="226"/>
      <c r="J58" s="423" t="str">
        <f>("(")&amp;(Cover!$P$13)&amp;(" ")&amp;(Cover!$P$15)&amp;(")")</f>
        <v>(TN )</v>
      </c>
      <c r="K58" s="802">
        <f ca="1">NOW()</f>
        <v>41604.64208252315</v>
      </c>
    </row>
    <row r="59" ht="12.75">
      <c r="K59" s="610"/>
    </row>
    <row r="63" spans="1:12" ht="12.75">
      <c r="A63" s="110"/>
      <c r="B63" s="110"/>
      <c r="C63" s="110"/>
      <c r="D63" s="110"/>
      <c r="E63" s="110"/>
      <c r="F63" s="110"/>
      <c r="G63" s="110"/>
      <c r="H63" s="110"/>
      <c r="I63" s="110"/>
      <c r="J63" s="110"/>
      <c r="K63" s="110"/>
      <c r="L63" s="253"/>
    </row>
    <row r="65" spans="1:11" ht="12.75">
      <c r="A65" s="226"/>
      <c r="B65" s="226"/>
      <c r="C65" s="226"/>
      <c r="D65" s="226"/>
      <c r="E65" s="226"/>
      <c r="F65" s="226"/>
      <c r="G65" s="226"/>
      <c r="H65" s="226"/>
      <c r="I65" s="226"/>
      <c r="J65" s="226"/>
      <c r="K65" s="226"/>
    </row>
    <row r="66" spans="1:11" ht="12.75">
      <c r="A66" s="226"/>
      <c r="B66" s="226"/>
      <c r="C66" s="226"/>
      <c r="D66" s="226"/>
      <c r="E66" s="226"/>
      <c r="F66" s="226"/>
      <c r="G66" s="226"/>
      <c r="H66" s="226"/>
      <c r="I66" s="226"/>
      <c r="J66" s="226"/>
      <c r="K66" s="226"/>
    </row>
    <row r="67" spans="1:11" ht="12.75">
      <c r="A67" s="226"/>
      <c r="B67" s="254"/>
      <c r="C67" s="254"/>
      <c r="D67" s="226"/>
      <c r="E67" s="226"/>
      <c r="F67" s="254"/>
      <c r="G67" s="254"/>
      <c r="H67" s="226"/>
      <c r="I67" s="254"/>
      <c r="J67" s="226"/>
      <c r="K67" s="227"/>
    </row>
    <row r="68" spans="1:11" ht="12.75">
      <c r="A68" s="226"/>
      <c r="B68" s="226"/>
      <c r="C68" s="226"/>
      <c r="D68" s="226"/>
      <c r="E68" s="226"/>
      <c r="F68" s="226"/>
      <c r="G68" s="226"/>
      <c r="H68" s="226"/>
      <c r="I68" s="226"/>
      <c r="J68" s="226"/>
      <c r="K68" s="226"/>
    </row>
    <row r="69" spans="1:11" ht="12.75">
      <c r="A69" s="226"/>
      <c r="B69" s="226"/>
      <c r="C69" s="226"/>
      <c r="D69" s="226"/>
      <c r="E69" s="226"/>
      <c r="F69" s="226"/>
      <c r="G69" s="226"/>
      <c r="H69" s="226"/>
      <c r="I69" s="226"/>
      <c r="J69" s="226"/>
      <c r="K69" s="226"/>
    </row>
    <row r="70" spans="1:11" ht="12.75">
      <c r="A70" s="226"/>
      <c r="B70" s="226"/>
      <c r="C70" s="226"/>
      <c r="D70" s="226"/>
      <c r="E70" s="226"/>
      <c r="F70" s="254"/>
      <c r="G70" s="226"/>
      <c r="H70" s="226"/>
      <c r="I70" s="226"/>
      <c r="J70" s="226"/>
      <c r="K70" s="226"/>
    </row>
    <row r="71" spans="1:11" ht="12.75">
      <c r="A71" s="226"/>
      <c r="B71" s="226"/>
      <c r="C71" s="226"/>
      <c r="D71" s="226"/>
      <c r="E71" s="226"/>
      <c r="F71" s="226"/>
      <c r="G71" s="226"/>
      <c r="H71" s="226"/>
      <c r="I71" s="226"/>
      <c r="J71" s="226"/>
      <c r="K71" s="226"/>
    </row>
  </sheetData>
  <sheetProtection password="F189" sheet="1" objects="1" scenarios="1"/>
  <mergeCells count="1">
    <mergeCell ref="A57:K57"/>
  </mergeCells>
  <dataValidations count="2">
    <dataValidation type="whole" allowBlank="1" showInputMessage="1" showErrorMessage="1" error="Whole Numbers Only!&#13;NO DECIMALS!" sqref="K17:K19 K21">
      <formula1>0</formula1>
      <formula2>999999999</formula2>
    </dataValidation>
    <dataValidation type="whole" allowBlank="1" showInputMessage="1" showErrorMessage="1" error="Use Whole Numbers!&#13;NO DECIMALS!" sqref="K11">
      <formula1>0</formula1>
      <formula2>999999999</formula2>
    </dataValidation>
  </dataValidations>
  <printOptions/>
  <pageMargins left="0.5" right="0.5" top="0.5" bottom="0.5" header="0.5" footer="0.5"/>
  <pageSetup fitToHeight="1" fitToWidth="1" horizontalDpi="360" verticalDpi="360" orientation="portrait" scale="94"/>
  <headerFooter>
    <oddFooter>&amp;CPage 11</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A76"/>
  <sheetViews>
    <sheetView showGridLines="0" zoomScalePageLayoutView="0" workbookViewId="0" topLeftCell="A3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6.7109375" style="0" customWidth="1"/>
    <col min="10" max="10" width="12.28125" style="0" customWidth="1"/>
    <col min="11" max="11" width="15.7109375" style="0" customWidth="1"/>
    <col min="12" max="26" width="9.140625" style="0" hidden="1" customWidth="1"/>
  </cols>
  <sheetData>
    <row r="1" ht="12.75">
      <c r="A1" s="610"/>
    </row>
    <row r="8" spans="1:11" ht="19.5" customHeight="1">
      <c r="A8" s="453" t="s">
        <v>389</v>
      </c>
      <c r="B8" s="226"/>
      <c r="C8" s="226"/>
      <c r="D8" s="226"/>
      <c r="E8" s="226"/>
      <c r="F8" s="226"/>
      <c r="G8" s="226"/>
      <c r="H8" s="226"/>
      <c r="I8" s="226"/>
      <c r="J8" s="547"/>
      <c r="K8" s="541" t="s">
        <v>172</v>
      </c>
    </row>
    <row r="9" spans="1:10" ht="11.25" customHeight="1">
      <c r="A9" s="455"/>
      <c r="B9" s="456" t="s">
        <v>454</v>
      </c>
      <c r="C9" s="456"/>
      <c r="D9" s="226"/>
      <c r="E9" s="226"/>
      <c r="F9" s="226"/>
      <c r="G9" s="226"/>
      <c r="H9" s="226"/>
      <c r="I9" s="226"/>
      <c r="J9" s="226"/>
    </row>
    <row r="10" spans="1:10" ht="3" customHeight="1" thickBot="1">
      <c r="A10" s="226"/>
      <c r="B10" s="226"/>
      <c r="C10" s="226"/>
      <c r="D10" s="226"/>
      <c r="E10" s="226"/>
      <c r="F10" s="226"/>
      <c r="G10" s="226"/>
      <c r="H10" s="226"/>
      <c r="I10" s="226"/>
      <c r="J10" s="226"/>
    </row>
    <row r="11" spans="1:17" ht="14.25" customHeight="1" thickBot="1">
      <c r="A11" s="457"/>
      <c r="B11" s="458"/>
      <c r="C11" s="458"/>
      <c r="D11" s="459"/>
      <c r="E11" s="459"/>
      <c r="F11" s="459"/>
      <c r="G11" s="459"/>
      <c r="H11" s="459"/>
      <c r="I11" s="459"/>
      <c r="J11" s="461"/>
      <c r="K11" s="245" t="s">
        <v>455</v>
      </c>
      <c r="P11" s="235">
        <f>K27</f>
        <v>0</v>
      </c>
      <c r="Q11" t="s">
        <v>741</v>
      </c>
    </row>
    <row r="12" spans="1:26" s="246" customFormat="1" ht="14.25" customHeight="1">
      <c r="A12" s="462" t="s">
        <v>456</v>
      </c>
      <c r="B12" s="463" t="s">
        <v>457</v>
      </c>
      <c r="C12" s="464"/>
      <c r="D12" s="465"/>
      <c r="E12" s="466"/>
      <c r="F12" s="466"/>
      <c r="G12" s="466"/>
      <c r="H12" s="466"/>
      <c r="I12" s="466"/>
      <c r="J12" s="548"/>
      <c r="K12" s="336"/>
      <c r="P12" s="957">
        <f>L28</f>
        <v>0</v>
      </c>
      <c r="Q12" t="s">
        <v>742</v>
      </c>
      <c r="R12"/>
      <c r="S12">
        <f>LOOKUP(P11,U12:V31)</f>
        <v>0</v>
      </c>
      <c r="T12"/>
      <c r="U12">
        <v>0</v>
      </c>
      <c r="V12">
        <v>0</v>
      </c>
      <c r="W12"/>
      <c r="X12"/>
      <c r="Y12">
        <v>0</v>
      </c>
      <c r="Z12">
        <v>1</v>
      </c>
    </row>
    <row r="13" spans="1:26" ht="14.25" customHeight="1">
      <c r="A13" s="469"/>
      <c r="B13" s="470" t="s">
        <v>394</v>
      </c>
      <c r="C13" s="470" t="s">
        <v>458</v>
      </c>
      <c r="D13" s="471"/>
      <c r="E13" s="472"/>
      <c r="F13" s="472"/>
      <c r="G13" s="472"/>
      <c r="H13" s="472"/>
      <c r="I13" s="472"/>
      <c r="J13" s="549" t="s">
        <v>459</v>
      </c>
      <c r="K13" s="474">
        <f>'Page 10'!$K$36</f>
        <v>0</v>
      </c>
      <c r="S13" s="248">
        <f>LOOKUP(P12,Y12:Z32)</f>
        <v>1</v>
      </c>
      <c r="U13">
        <v>200</v>
      </c>
      <c r="V13">
        <v>1</v>
      </c>
      <c r="Y13">
        <v>25</v>
      </c>
      <c r="Z13">
        <v>2</v>
      </c>
    </row>
    <row r="14" spans="1:27" ht="14.25" customHeight="1">
      <c r="A14" s="475"/>
      <c r="B14" s="476" t="s">
        <v>395</v>
      </c>
      <c r="C14" s="476" t="s">
        <v>460</v>
      </c>
      <c r="D14" s="477"/>
      <c r="E14" s="478"/>
      <c r="F14" s="478"/>
      <c r="G14" s="478"/>
      <c r="H14" s="478"/>
      <c r="I14" s="478"/>
      <c r="J14" s="550"/>
      <c r="K14" s="958">
        <f>'Page 11'!$K$11</f>
        <v>0</v>
      </c>
      <c r="S14">
        <f>SUM(S12:S13)</f>
        <v>1</v>
      </c>
      <c r="U14">
        <v>300</v>
      </c>
      <c r="V14">
        <v>2</v>
      </c>
      <c r="Y14">
        <v>50</v>
      </c>
      <c r="Z14">
        <v>3</v>
      </c>
      <c r="AA14" s="46"/>
    </row>
    <row r="15" spans="1:26" ht="14.25" customHeight="1">
      <c r="A15" s="469"/>
      <c r="B15" s="479"/>
      <c r="C15" s="470" t="s">
        <v>461</v>
      </c>
      <c r="D15" s="471"/>
      <c r="E15" s="472"/>
      <c r="F15" s="472"/>
      <c r="G15" s="472"/>
      <c r="H15" s="472"/>
      <c r="I15" s="472"/>
      <c r="J15" s="551"/>
      <c r="K15" s="474"/>
      <c r="U15">
        <v>400</v>
      </c>
      <c r="V15">
        <v>3</v>
      </c>
      <c r="Y15">
        <v>75</v>
      </c>
      <c r="Z15">
        <v>4</v>
      </c>
    </row>
    <row r="16" spans="1:26" ht="14.25" customHeight="1">
      <c r="A16" s="469"/>
      <c r="B16" s="552" t="s">
        <v>397</v>
      </c>
      <c r="C16" s="553" t="s">
        <v>611</v>
      </c>
      <c r="D16" s="554"/>
      <c r="E16" s="554"/>
      <c r="F16" s="554"/>
      <c r="G16" s="554"/>
      <c r="H16" s="554"/>
      <c r="I16" s="554"/>
      <c r="J16" s="549" t="s">
        <v>462</v>
      </c>
      <c r="K16" s="482">
        <f>(K13+K14)</f>
        <v>0</v>
      </c>
      <c r="U16">
        <v>500</v>
      </c>
      <c r="V16">
        <v>4</v>
      </c>
      <c r="Y16">
        <v>100</v>
      </c>
      <c r="Z16">
        <v>5</v>
      </c>
    </row>
    <row r="17" spans="1:26" s="246" customFormat="1" ht="14.25" customHeight="1">
      <c r="A17" s="555" t="s">
        <v>463</v>
      </c>
      <c r="B17" s="556" t="s">
        <v>464</v>
      </c>
      <c r="C17" s="557"/>
      <c r="D17" s="558"/>
      <c r="E17" s="559"/>
      <c r="F17" s="559"/>
      <c r="G17" s="559"/>
      <c r="H17" s="559"/>
      <c r="I17" s="560"/>
      <c r="J17" s="561" t="s">
        <v>465</v>
      </c>
      <c r="K17" s="497">
        <f>'Page 10'!$K$37</f>
        <v>0</v>
      </c>
      <c r="P17"/>
      <c r="Q17"/>
      <c r="R17"/>
      <c r="S17"/>
      <c r="T17"/>
      <c r="U17">
        <v>600</v>
      </c>
      <c r="V17">
        <v>5</v>
      </c>
      <c r="W17"/>
      <c r="X17"/>
      <c r="Y17">
        <v>125</v>
      </c>
      <c r="Z17">
        <v>6</v>
      </c>
    </row>
    <row r="18" spans="1:26" s="246" customFormat="1" ht="14.25" customHeight="1">
      <c r="A18" s="555" t="s">
        <v>466</v>
      </c>
      <c r="B18" s="556" t="s">
        <v>467</v>
      </c>
      <c r="C18" s="557"/>
      <c r="D18" s="558"/>
      <c r="E18" s="559"/>
      <c r="F18" s="559"/>
      <c r="G18" s="559"/>
      <c r="H18" s="559"/>
      <c r="I18" s="559"/>
      <c r="J18" s="561" t="s">
        <v>468</v>
      </c>
      <c r="K18" s="540">
        <f>K16+K17</f>
        <v>0</v>
      </c>
      <c r="P18"/>
      <c r="Q18"/>
      <c r="R18"/>
      <c r="S18"/>
      <c r="T18"/>
      <c r="U18">
        <v>700</v>
      </c>
      <c r="V18">
        <v>6</v>
      </c>
      <c r="W18"/>
      <c r="X18"/>
      <c r="Y18">
        <v>150</v>
      </c>
      <c r="Z18">
        <v>7</v>
      </c>
    </row>
    <row r="19" spans="1:26" s="246" customFormat="1" ht="14.25" customHeight="1">
      <c r="A19" s="462" t="s">
        <v>469</v>
      </c>
      <c r="B19" s="463" t="s">
        <v>470</v>
      </c>
      <c r="C19" s="464"/>
      <c r="D19" s="465"/>
      <c r="E19" s="466"/>
      <c r="F19" s="466"/>
      <c r="G19" s="466"/>
      <c r="H19" s="466"/>
      <c r="I19" s="466"/>
      <c r="J19" s="562"/>
      <c r="K19" s="336"/>
      <c r="P19"/>
      <c r="Q19"/>
      <c r="R19"/>
      <c r="S19"/>
      <c r="T19"/>
      <c r="U19">
        <v>800</v>
      </c>
      <c r="V19">
        <v>7</v>
      </c>
      <c r="W19"/>
      <c r="X19"/>
      <c r="Y19">
        <v>175</v>
      </c>
      <c r="Z19">
        <v>8</v>
      </c>
    </row>
    <row r="20" spans="1:26" ht="14.25" customHeight="1">
      <c r="A20" s="469"/>
      <c r="B20" s="563" t="s">
        <v>282</v>
      </c>
      <c r="C20" s="564" t="s">
        <v>471</v>
      </c>
      <c r="D20" s="564"/>
      <c r="E20" s="564"/>
      <c r="F20" s="564"/>
      <c r="G20" s="564"/>
      <c r="H20" s="564"/>
      <c r="I20" s="564"/>
      <c r="J20" s="551"/>
      <c r="K20" s="474">
        <f>'Page 11'!K17</f>
        <v>0</v>
      </c>
      <c r="U20">
        <v>900</v>
      </c>
      <c r="V20">
        <v>8</v>
      </c>
      <c r="Y20">
        <v>200</v>
      </c>
      <c r="Z20">
        <v>9</v>
      </c>
    </row>
    <row r="21" spans="1:26" ht="14.25" customHeight="1">
      <c r="A21" s="565"/>
      <c r="B21" s="563" t="s">
        <v>285</v>
      </c>
      <c r="C21" s="566" t="s">
        <v>472</v>
      </c>
      <c r="D21" s="567"/>
      <c r="E21" s="567"/>
      <c r="F21" s="567"/>
      <c r="G21" s="567"/>
      <c r="H21" s="567"/>
      <c r="I21" s="567"/>
      <c r="J21" s="568"/>
      <c r="K21" s="959">
        <f>'Page 11'!K18</f>
        <v>0</v>
      </c>
      <c r="U21">
        <v>1000</v>
      </c>
      <c r="V21">
        <v>9</v>
      </c>
      <c r="Y21">
        <v>225</v>
      </c>
      <c r="Z21">
        <v>10</v>
      </c>
    </row>
    <row r="22" spans="1:26" ht="14.25" customHeight="1">
      <c r="A22" s="565"/>
      <c r="B22" s="566" t="s">
        <v>288</v>
      </c>
      <c r="C22" s="567" t="s">
        <v>473</v>
      </c>
      <c r="D22" s="567"/>
      <c r="E22" s="567"/>
      <c r="F22" s="567"/>
      <c r="G22" s="567"/>
      <c r="H22" s="567"/>
      <c r="I22" s="567"/>
      <c r="J22" s="569"/>
      <c r="K22" s="959">
        <f>'Page 11'!K19</f>
        <v>0</v>
      </c>
      <c r="U22">
        <v>1100</v>
      </c>
      <c r="V22">
        <v>10</v>
      </c>
      <c r="Y22">
        <v>250</v>
      </c>
      <c r="Z22">
        <v>11</v>
      </c>
    </row>
    <row r="23" spans="1:26" ht="14.25" customHeight="1">
      <c r="A23" s="469"/>
      <c r="B23" s="563" t="s">
        <v>291</v>
      </c>
      <c r="C23" s="564" t="s">
        <v>474</v>
      </c>
      <c r="D23" s="564"/>
      <c r="E23" s="564"/>
      <c r="F23" s="564"/>
      <c r="G23" s="564"/>
      <c r="H23" s="564"/>
      <c r="I23" s="564"/>
      <c r="J23" s="549" t="s">
        <v>475</v>
      </c>
      <c r="K23" s="494">
        <f>K20+K21+K22</f>
        <v>0</v>
      </c>
      <c r="U23">
        <v>1200</v>
      </c>
      <c r="V23">
        <v>11</v>
      </c>
      <c r="Y23">
        <v>275</v>
      </c>
      <c r="Z23">
        <v>12</v>
      </c>
    </row>
    <row r="24" spans="1:26" ht="14.25" customHeight="1">
      <c r="A24" s="565"/>
      <c r="B24" s="563" t="s">
        <v>294</v>
      </c>
      <c r="C24" s="566" t="s">
        <v>476</v>
      </c>
      <c r="D24" s="567"/>
      <c r="E24" s="567"/>
      <c r="F24" s="567"/>
      <c r="G24" s="567"/>
      <c r="H24" s="567"/>
      <c r="I24" s="567"/>
      <c r="J24" s="568"/>
      <c r="K24" s="959">
        <f>'Page 11'!$K$21</f>
        <v>0</v>
      </c>
      <c r="S24" s="960"/>
      <c r="U24">
        <v>1300</v>
      </c>
      <c r="V24">
        <v>12</v>
      </c>
      <c r="Y24">
        <v>300</v>
      </c>
      <c r="Z24">
        <v>13</v>
      </c>
    </row>
    <row r="25" spans="1:26" ht="14.25" customHeight="1">
      <c r="A25" s="475"/>
      <c r="B25" s="570" t="s">
        <v>297</v>
      </c>
      <c r="C25" s="570" t="s">
        <v>477</v>
      </c>
      <c r="D25" s="476"/>
      <c r="E25" s="476"/>
      <c r="F25" s="476"/>
      <c r="G25" s="571"/>
      <c r="H25" s="571"/>
      <c r="I25" s="571"/>
      <c r="J25" s="572" t="s">
        <v>478</v>
      </c>
      <c r="K25" s="542">
        <f>M25</f>
        <v>0</v>
      </c>
      <c r="L25" s="235">
        <f>K23-K24</f>
        <v>0</v>
      </c>
      <c r="M25">
        <f>IF(L25&gt;0,L25,0)</f>
        <v>0</v>
      </c>
      <c r="U25">
        <v>1400</v>
      </c>
      <c r="V25">
        <v>13</v>
      </c>
      <c r="Y25">
        <v>325</v>
      </c>
      <c r="Z25">
        <v>14</v>
      </c>
    </row>
    <row r="26" spans="1:26" s="251" customFormat="1" ht="12" customHeight="1" thickBot="1">
      <c r="A26" s="469"/>
      <c r="B26" s="563"/>
      <c r="C26" s="573" t="s">
        <v>479</v>
      </c>
      <c r="D26" s="470"/>
      <c r="E26" s="470"/>
      <c r="F26" s="470"/>
      <c r="G26" s="470"/>
      <c r="H26" s="470"/>
      <c r="I26" s="470"/>
      <c r="J26" s="551"/>
      <c r="K26" s="482"/>
      <c r="P26"/>
      <c r="Q26"/>
      <c r="R26"/>
      <c r="S26"/>
      <c r="T26"/>
      <c r="U26">
        <v>1500</v>
      </c>
      <c r="V26">
        <v>14</v>
      </c>
      <c r="W26"/>
      <c r="X26"/>
      <c r="Y26">
        <v>350</v>
      </c>
      <c r="Z26">
        <v>15</v>
      </c>
    </row>
    <row r="27" spans="1:26" s="246" customFormat="1" ht="14.25" customHeight="1">
      <c r="A27" s="555" t="s">
        <v>480</v>
      </c>
      <c r="B27" s="556" t="s">
        <v>481</v>
      </c>
      <c r="C27" s="557"/>
      <c r="D27" s="558"/>
      <c r="E27" s="559"/>
      <c r="F27" s="559"/>
      <c r="G27" s="559"/>
      <c r="H27" s="559"/>
      <c r="I27" s="559"/>
      <c r="J27" s="561" t="s">
        <v>482</v>
      </c>
      <c r="K27" s="540">
        <f>K16-K25</f>
        <v>0</v>
      </c>
      <c r="N27" s="668">
        <v>7499</v>
      </c>
      <c r="P27"/>
      <c r="Q27"/>
      <c r="R27"/>
      <c r="S27"/>
      <c r="T27"/>
      <c r="U27">
        <v>1600</v>
      </c>
      <c r="V27">
        <v>15</v>
      </c>
      <c r="W27"/>
      <c r="X27"/>
      <c r="Y27">
        <v>375</v>
      </c>
      <c r="Z27">
        <v>16</v>
      </c>
    </row>
    <row r="28" spans="1:26" s="246" customFormat="1" ht="14.25" customHeight="1">
      <c r="A28" s="555" t="s">
        <v>483</v>
      </c>
      <c r="B28" s="556" t="s">
        <v>484</v>
      </c>
      <c r="C28" s="557"/>
      <c r="D28" s="558"/>
      <c r="E28" s="559"/>
      <c r="F28" s="559"/>
      <c r="G28" s="559"/>
      <c r="H28" s="559"/>
      <c r="I28" s="559"/>
      <c r="J28" s="561" t="s">
        <v>743</v>
      </c>
      <c r="K28" s="961">
        <f>L28*3.33</f>
        <v>0</v>
      </c>
      <c r="L28" s="246">
        <f>'Page 4'!$G$52</f>
        <v>0</v>
      </c>
      <c r="N28" s="669">
        <v>1501</v>
      </c>
      <c r="P28"/>
      <c r="Q28"/>
      <c r="R28"/>
      <c r="S28"/>
      <c r="T28"/>
      <c r="U28">
        <v>1700</v>
      </c>
      <c r="V28">
        <v>16</v>
      </c>
      <c r="W28"/>
      <c r="X28"/>
      <c r="Y28">
        <v>400</v>
      </c>
      <c r="Z28">
        <v>17</v>
      </c>
    </row>
    <row r="29" spans="1:26" s="246" customFormat="1" ht="14.25" customHeight="1" thickBot="1">
      <c r="A29" s="555" t="s">
        <v>486</v>
      </c>
      <c r="B29" s="556" t="s">
        <v>487</v>
      </c>
      <c r="C29" s="557"/>
      <c r="D29" s="558"/>
      <c r="E29" s="559"/>
      <c r="F29" s="559"/>
      <c r="G29" s="559"/>
      <c r="H29" s="559"/>
      <c r="I29" s="559"/>
      <c r="J29" s="561" t="s">
        <v>744</v>
      </c>
      <c r="K29" s="962">
        <f>K27+K28</f>
        <v>0</v>
      </c>
      <c r="N29" s="670">
        <f>SUM(N27:N28)</f>
        <v>9000</v>
      </c>
      <c r="P29"/>
      <c r="Q29"/>
      <c r="R29"/>
      <c r="S29"/>
      <c r="T29"/>
      <c r="U29">
        <v>1800</v>
      </c>
      <c r="V29">
        <v>17</v>
      </c>
      <c r="W29"/>
      <c r="X29"/>
      <c r="Y29">
        <v>425</v>
      </c>
      <c r="Z29">
        <v>18</v>
      </c>
    </row>
    <row r="30" spans="1:26" ht="4.5" customHeight="1">
      <c r="A30" s="574"/>
      <c r="B30" s="575"/>
      <c r="C30" s="576"/>
      <c r="D30" s="577"/>
      <c r="E30" s="578"/>
      <c r="F30" s="578"/>
      <c r="G30" s="578"/>
      <c r="H30" s="578"/>
      <c r="I30" s="579"/>
      <c r="J30" s="580"/>
      <c r="K30" s="608"/>
      <c r="U30">
        <v>1900</v>
      </c>
      <c r="V30">
        <v>18</v>
      </c>
      <c r="Y30">
        <v>450</v>
      </c>
      <c r="Z30">
        <v>19</v>
      </c>
    </row>
    <row r="31" spans="1:26" ht="16.5" customHeight="1">
      <c r="A31" s="581"/>
      <c r="B31" s="582" t="s">
        <v>489</v>
      </c>
      <c r="C31" s="582"/>
      <c r="D31" s="583"/>
      <c r="E31" s="583"/>
      <c r="F31" s="583"/>
      <c r="G31" s="583"/>
      <c r="H31" s="583"/>
      <c r="I31" s="583"/>
      <c r="J31" s="583"/>
      <c r="K31" s="110"/>
      <c r="U31">
        <v>2000</v>
      </c>
      <c r="V31">
        <v>19</v>
      </c>
      <c r="Y31">
        <v>500</v>
      </c>
      <c r="Z31">
        <v>19</v>
      </c>
    </row>
    <row r="32" spans="1:11" ht="4.5" customHeight="1">
      <c r="A32" s="584"/>
      <c r="B32" s="556"/>
      <c r="C32" s="585"/>
      <c r="D32" s="558"/>
      <c r="E32" s="559"/>
      <c r="F32" s="559"/>
      <c r="G32" s="559"/>
      <c r="H32" s="559"/>
      <c r="I32" s="586"/>
      <c r="J32" s="587"/>
      <c r="K32" s="611"/>
    </row>
    <row r="33" spans="1:19" s="246" customFormat="1" ht="14.25" customHeight="1">
      <c r="A33" s="462" t="s">
        <v>490</v>
      </c>
      <c r="B33" s="463" t="s">
        <v>491</v>
      </c>
      <c r="C33" s="464"/>
      <c r="D33" s="465"/>
      <c r="E33" s="466"/>
      <c r="F33" s="466"/>
      <c r="G33" s="466"/>
      <c r="H33" s="466"/>
      <c r="I33" s="466"/>
      <c r="J33" s="588"/>
      <c r="K33" s="543"/>
      <c r="P33" s="235">
        <f>K36</f>
        <v>0</v>
      </c>
      <c r="Q33" t="s">
        <v>741</v>
      </c>
      <c r="R33"/>
      <c r="S33"/>
    </row>
    <row r="34" spans="1:19" s="246" customFormat="1" ht="14.25" customHeight="1">
      <c r="A34" s="589"/>
      <c r="B34" s="590" t="s">
        <v>282</v>
      </c>
      <c r="C34" s="590" t="s">
        <v>492</v>
      </c>
      <c r="D34" s="591"/>
      <c r="E34" s="592"/>
      <c r="F34" s="592"/>
      <c r="G34" s="592"/>
      <c r="H34" s="592"/>
      <c r="I34" s="593"/>
      <c r="J34" s="549" t="s">
        <v>493</v>
      </c>
      <c r="K34" s="544">
        <f>'Page 8a &amp; 8b'!$K$46</f>
        <v>0</v>
      </c>
      <c r="P34" s="957">
        <f>L37</f>
        <v>0</v>
      </c>
      <c r="Q34" t="s">
        <v>742</v>
      </c>
      <c r="R34"/>
      <c r="S34">
        <f>LOOKUP(P33,U12:V31)</f>
        <v>0</v>
      </c>
    </row>
    <row r="35" spans="1:19" ht="14.25" customHeight="1">
      <c r="A35" s="469"/>
      <c r="B35" s="594" t="s">
        <v>285</v>
      </c>
      <c r="C35" s="563" t="s">
        <v>494</v>
      </c>
      <c r="D35" s="470"/>
      <c r="E35" s="595"/>
      <c r="F35" s="595"/>
      <c r="G35" s="595"/>
      <c r="H35" s="595"/>
      <c r="I35" s="593"/>
      <c r="J35" s="549" t="s">
        <v>495</v>
      </c>
      <c r="K35" s="474">
        <f>'Page 4'!$L$52</f>
        <v>0</v>
      </c>
      <c r="S35" s="248">
        <f>LOOKUP(P34,Y12:Z31)</f>
        <v>1</v>
      </c>
    </row>
    <row r="36" spans="1:19" ht="14.25" customHeight="1">
      <c r="A36" s="469"/>
      <c r="B36" s="594" t="s">
        <v>288</v>
      </c>
      <c r="C36" s="563" t="s">
        <v>496</v>
      </c>
      <c r="D36" s="470"/>
      <c r="E36" s="595"/>
      <c r="F36" s="595"/>
      <c r="G36" s="595"/>
      <c r="H36" s="595"/>
      <c r="I36" s="560"/>
      <c r="J36" s="549" t="s">
        <v>497</v>
      </c>
      <c r="K36" s="474">
        <f>K34+K35</f>
        <v>0</v>
      </c>
      <c r="N36" s="110">
        <v>1500</v>
      </c>
      <c r="S36">
        <f>SUM(S34:S35)</f>
        <v>1</v>
      </c>
    </row>
    <row r="37" spans="1:14" ht="14.25" customHeight="1">
      <c r="A37" s="469"/>
      <c r="B37" s="594" t="s">
        <v>291</v>
      </c>
      <c r="C37" s="563" t="s">
        <v>745</v>
      </c>
      <c r="D37" s="470"/>
      <c r="E37" s="595"/>
      <c r="F37" s="595"/>
      <c r="G37" s="595"/>
      <c r="H37" s="595"/>
      <c r="I37" s="596"/>
      <c r="J37" s="561" t="s">
        <v>743</v>
      </c>
      <c r="K37" s="961">
        <f>L37*3.33</f>
        <v>0</v>
      </c>
      <c r="L37">
        <f>'Page 4'!$G$52</f>
        <v>0</v>
      </c>
      <c r="N37" s="110">
        <v>7500</v>
      </c>
    </row>
    <row r="38" spans="1:14" ht="14.25" customHeight="1">
      <c r="A38" s="469"/>
      <c r="B38" s="597" t="s">
        <v>499</v>
      </c>
      <c r="C38" s="963" t="s">
        <v>746</v>
      </c>
      <c r="D38" s="553"/>
      <c r="E38" s="553"/>
      <c r="F38" s="553"/>
      <c r="G38" s="553"/>
      <c r="H38" s="553"/>
      <c r="I38" s="593"/>
      <c r="J38" s="549" t="s">
        <v>747</v>
      </c>
      <c r="K38" s="962">
        <f>K36+K37</f>
        <v>0</v>
      </c>
      <c r="N38" s="110">
        <f>N36+N37</f>
        <v>9000</v>
      </c>
    </row>
    <row r="39" spans="1:11" s="251" customFormat="1" ht="14.25" customHeight="1">
      <c r="A39" s="462" t="s">
        <v>502</v>
      </c>
      <c r="B39" s="463" t="s">
        <v>503</v>
      </c>
      <c r="C39" s="464"/>
      <c r="D39" s="465"/>
      <c r="E39" s="466"/>
      <c r="F39" s="466"/>
      <c r="G39" s="466"/>
      <c r="H39" s="466"/>
      <c r="I39" s="466"/>
      <c r="J39" s="588"/>
      <c r="K39" s="468"/>
    </row>
    <row r="40" spans="1:11" ht="14.25" customHeight="1">
      <c r="A40" s="589"/>
      <c r="B40" s="590" t="s">
        <v>282</v>
      </c>
      <c r="C40" s="590" t="s">
        <v>504</v>
      </c>
      <c r="D40" s="591"/>
      <c r="E40" s="592"/>
      <c r="F40" s="592"/>
      <c r="G40" s="592"/>
      <c r="H40" s="592"/>
      <c r="I40" s="593"/>
      <c r="J40" s="763" t="s">
        <v>505</v>
      </c>
      <c r="K40" s="481">
        <f>K20</f>
        <v>0</v>
      </c>
    </row>
    <row r="41" spans="1:11" s="251" customFormat="1" ht="14.25" customHeight="1">
      <c r="A41" s="469"/>
      <c r="B41" s="594" t="s">
        <v>285</v>
      </c>
      <c r="C41" s="563" t="s">
        <v>506</v>
      </c>
      <c r="D41" s="470"/>
      <c r="E41" s="595"/>
      <c r="F41" s="595"/>
      <c r="G41" s="595"/>
      <c r="H41" s="595"/>
      <c r="I41" s="560"/>
      <c r="J41" s="549" t="s">
        <v>507</v>
      </c>
      <c r="K41" s="474">
        <f>K36+K40</f>
        <v>0</v>
      </c>
    </row>
    <row r="42" spans="1:11" ht="14.25" customHeight="1">
      <c r="A42" s="469"/>
      <c r="B42" s="594" t="s">
        <v>288</v>
      </c>
      <c r="C42" s="563" t="s">
        <v>472</v>
      </c>
      <c r="D42" s="470"/>
      <c r="E42" s="595"/>
      <c r="F42" s="595"/>
      <c r="G42" s="595"/>
      <c r="H42" s="595"/>
      <c r="I42" s="593"/>
      <c r="J42" s="549" t="s">
        <v>508</v>
      </c>
      <c r="K42" s="474">
        <f>K21</f>
        <v>0</v>
      </c>
    </row>
    <row r="43" spans="1:11" ht="14.25" customHeight="1">
      <c r="A43" s="469"/>
      <c r="B43" s="594" t="s">
        <v>291</v>
      </c>
      <c r="C43" s="563" t="s">
        <v>473</v>
      </c>
      <c r="D43" s="470"/>
      <c r="E43" s="595"/>
      <c r="F43" s="595"/>
      <c r="G43" s="595"/>
      <c r="H43" s="595"/>
      <c r="I43" s="593"/>
      <c r="J43" s="549" t="s">
        <v>509</v>
      </c>
      <c r="K43" s="474">
        <f>K22</f>
        <v>0</v>
      </c>
    </row>
    <row r="44" spans="1:11" ht="14.25" customHeight="1">
      <c r="A44" s="469"/>
      <c r="B44" s="594" t="s">
        <v>294</v>
      </c>
      <c r="C44" s="563" t="s">
        <v>510</v>
      </c>
      <c r="D44" s="470"/>
      <c r="E44" s="595"/>
      <c r="F44" s="595"/>
      <c r="G44" s="595"/>
      <c r="H44" s="595"/>
      <c r="I44" s="596"/>
      <c r="J44" s="549" t="s">
        <v>511</v>
      </c>
      <c r="K44" s="474">
        <f>K42+K43</f>
        <v>0</v>
      </c>
    </row>
    <row r="45" spans="1:11" s="251" customFormat="1" ht="14.25" customHeight="1">
      <c r="A45" s="469"/>
      <c r="B45" s="597" t="s">
        <v>297</v>
      </c>
      <c r="C45" s="566" t="s">
        <v>512</v>
      </c>
      <c r="D45" s="553"/>
      <c r="E45" s="553"/>
      <c r="F45" s="553"/>
      <c r="G45" s="553"/>
      <c r="H45" s="553"/>
      <c r="I45" s="593"/>
      <c r="J45" s="549" t="s">
        <v>513</v>
      </c>
      <c r="K45" s="474">
        <f>K41+K44</f>
        <v>0</v>
      </c>
    </row>
    <row r="46" spans="1:11" ht="14.25" customHeight="1">
      <c r="A46" s="462" t="s">
        <v>514</v>
      </c>
      <c r="B46" s="463" t="s">
        <v>515</v>
      </c>
      <c r="C46" s="464"/>
      <c r="D46" s="465"/>
      <c r="E46" s="466"/>
      <c r="F46" s="466"/>
      <c r="G46" s="466"/>
      <c r="H46" s="466"/>
      <c r="I46" s="466"/>
      <c r="J46" s="588"/>
      <c r="K46" s="468"/>
    </row>
    <row r="47" spans="1:11" s="251" customFormat="1" ht="14.25" customHeight="1">
      <c r="A47" s="589"/>
      <c r="B47" s="590" t="s">
        <v>282</v>
      </c>
      <c r="C47" s="590" t="s">
        <v>460</v>
      </c>
      <c r="D47" s="591"/>
      <c r="E47" s="592"/>
      <c r="F47" s="592"/>
      <c r="G47" s="592"/>
      <c r="H47" s="592"/>
      <c r="I47" s="593"/>
      <c r="J47" s="549" t="s">
        <v>516</v>
      </c>
      <c r="K47" s="544">
        <f>K14</f>
        <v>0</v>
      </c>
    </row>
    <row r="48" spans="1:11" ht="14.25" customHeight="1">
      <c r="A48" s="469"/>
      <c r="B48" s="594" t="s">
        <v>285</v>
      </c>
      <c r="C48" s="563" t="s">
        <v>476</v>
      </c>
      <c r="D48" s="470"/>
      <c r="E48" s="595"/>
      <c r="F48" s="595"/>
      <c r="G48" s="595"/>
      <c r="H48" s="595"/>
      <c r="I48" s="593"/>
      <c r="J48" s="549" t="s">
        <v>517</v>
      </c>
      <c r="K48" s="474">
        <f>K24</f>
        <v>0</v>
      </c>
    </row>
    <row r="49" spans="1:11" s="251" customFormat="1" ht="14.25" customHeight="1">
      <c r="A49" s="469"/>
      <c r="B49" s="594" t="s">
        <v>288</v>
      </c>
      <c r="C49" s="563" t="s">
        <v>518</v>
      </c>
      <c r="D49" s="470"/>
      <c r="E49" s="595"/>
      <c r="F49" s="595"/>
      <c r="G49" s="595"/>
      <c r="H49" s="595"/>
      <c r="I49" s="593"/>
      <c r="J49" s="549" t="s">
        <v>519</v>
      </c>
      <c r="K49" s="474">
        <f>K47+K48</f>
        <v>0</v>
      </c>
    </row>
    <row r="50" spans="1:14" ht="14.25" customHeight="1">
      <c r="A50" s="555" t="s">
        <v>520</v>
      </c>
      <c r="B50" s="556" t="s">
        <v>521</v>
      </c>
      <c r="C50" s="557"/>
      <c r="D50" s="558"/>
      <c r="E50" s="559"/>
      <c r="F50" s="559"/>
      <c r="G50" s="559"/>
      <c r="H50" s="559"/>
      <c r="I50" s="559"/>
      <c r="J50" s="598" t="s">
        <v>522</v>
      </c>
      <c r="K50" s="540">
        <f>K45-K49</f>
        <v>0</v>
      </c>
      <c r="M50" s="235"/>
      <c r="N50" s="235">
        <v>101</v>
      </c>
    </row>
    <row r="51" spans="1:14" ht="14.25" customHeight="1">
      <c r="A51" s="555" t="s">
        <v>523</v>
      </c>
      <c r="B51" s="556" t="s">
        <v>439</v>
      </c>
      <c r="C51" s="557"/>
      <c r="D51" s="558"/>
      <c r="E51" s="559"/>
      <c r="F51" s="559"/>
      <c r="G51" s="559"/>
      <c r="H51" s="559"/>
      <c r="I51" s="559"/>
      <c r="J51" s="598" t="s">
        <v>524</v>
      </c>
      <c r="K51" s="540">
        <f>'Page 10'!$K$43</f>
        <v>0</v>
      </c>
      <c r="M51" s="235"/>
      <c r="N51" s="235">
        <v>102</v>
      </c>
    </row>
    <row r="52" spans="1:11" ht="6" customHeight="1">
      <c r="A52" s="599"/>
      <c r="B52" s="600"/>
      <c r="C52" s="601"/>
      <c r="D52" s="602"/>
      <c r="E52" s="603"/>
      <c r="F52" s="603"/>
      <c r="G52" s="603"/>
      <c r="H52" s="603"/>
      <c r="I52" s="603"/>
      <c r="J52" s="604"/>
      <c r="K52" s="341"/>
    </row>
    <row r="53" spans="1:13" ht="14.25" customHeight="1">
      <c r="A53" s="605" t="s">
        <v>525</v>
      </c>
      <c r="B53" s="605"/>
      <c r="C53" s="606" t="s">
        <v>748</v>
      </c>
      <c r="D53" s="606"/>
      <c r="E53" s="603"/>
      <c r="F53" s="603"/>
      <c r="G53" s="603"/>
      <c r="H53" s="603"/>
      <c r="I53" s="603"/>
      <c r="J53" s="604"/>
      <c r="K53" s="771" t="str">
        <f>IF($K$28=0,IF($K$27&gt;=1000,"MET","ERROR"),"See ** Below")</f>
        <v>ERROR</v>
      </c>
      <c r="M53" s="545" t="str">
        <f>IF($N$28=0,IF($N$29&gt;=7500,"MET","ERROR"),"See Below")</f>
        <v>See Below</v>
      </c>
    </row>
    <row r="54" spans="1:11" ht="6" customHeight="1">
      <c r="A54" s="110"/>
      <c r="B54" s="605"/>
      <c r="C54" s="606"/>
      <c r="D54" s="606"/>
      <c r="E54" s="603"/>
      <c r="F54" s="603"/>
      <c r="G54" s="603"/>
      <c r="H54" s="603"/>
      <c r="I54" s="603"/>
      <c r="J54" s="604"/>
      <c r="K54" s="772"/>
    </row>
    <row r="55" spans="1:15" ht="14.25" customHeight="1">
      <c r="A55" s="605" t="s">
        <v>527</v>
      </c>
      <c r="B55" s="605"/>
      <c r="C55" s="606" t="s">
        <v>749</v>
      </c>
      <c r="D55" s="606"/>
      <c r="E55" s="603"/>
      <c r="F55" s="603"/>
      <c r="G55" s="603"/>
      <c r="H55" s="603"/>
      <c r="I55" s="603"/>
      <c r="J55" s="604"/>
      <c r="K55" s="771" t="str">
        <f>IF($K$27&lt;=1000,IF($K$29&gt;=1000,"MET","ERROR"),"See * Above")</f>
        <v>ERROR</v>
      </c>
      <c r="M55" s="545" t="str">
        <f>IF($N$28=0,"See Above",IF($N$27&gt;=7500,"MET",IF($N$27&gt;=1500,IF($N$27&lt;=7500,IF($N$29&gt;=9000,"MET","ERROR"),"ERROR"),"ERROR")))</f>
        <v>MET</v>
      </c>
      <c r="O55" s="771" t="str">
        <f>IF($K$29&gt;=1000,"MET","ERROR")</f>
        <v>ERROR</v>
      </c>
    </row>
    <row r="56" spans="1:15" ht="6" customHeight="1">
      <c r="A56" s="605"/>
      <c r="B56" s="605"/>
      <c r="C56" s="606"/>
      <c r="D56" s="606"/>
      <c r="E56" s="603"/>
      <c r="F56" s="603"/>
      <c r="G56" s="603"/>
      <c r="H56" s="603"/>
      <c r="I56" s="603"/>
      <c r="J56" s="604"/>
      <c r="K56" s="771"/>
      <c r="M56" s="545"/>
      <c r="O56" s="964"/>
    </row>
    <row r="57" spans="1:15" ht="14.25" customHeight="1">
      <c r="A57" s="605" t="s">
        <v>530</v>
      </c>
      <c r="B57" s="605"/>
      <c r="C57" s="606" t="s">
        <v>750</v>
      </c>
      <c r="D57" s="606"/>
      <c r="E57" s="603"/>
      <c r="F57" s="603"/>
      <c r="G57" s="603"/>
      <c r="H57" s="603"/>
      <c r="I57" s="603"/>
      <c r="J57" s="604"/>
      <c r="K57" s="771" t="str">
        <f>IF($K$37=0,IF($K$36&gt;=1000,"MET","ERROR"),"See **** Below")</f>
        <v>ERROR</v>
      </c>
      <c r="O57" t="str">
        <f>IF(O55=FALSE,"ERROR",O55)</f>
        <v>ERROR</v>
      </c>
    </row>
    <row r="58" spans="1:11" ht="6" customHeight="1">
      <c r="A58" s="605"/>
      <c r="B58" s="605"/>
      <c r="C58" s="606"/>
      <c r="D58" s="606"/>
      <c r="E58" s="583"/>
      <c r="F58" s="583"/>
      <c r="G58" s="583"/>
      <c r="H58" s="583"/>
      <c r="I58" s="583"/>
      <c r="J58" s="583"/>
      <c r="K58" s="583"/>
    </row>
    <row r="59" spans="1:13" ht="14.25" customHeight="1">
      <c r="A59" s="605" t="s">
        <v>532</v>
      </c>
      <c r="B59" s="605"/>
      <c r="C59" s="606" t="s">
        <v>751</v>
      </c>
      <c r="D59" s="606"/>
      <c r="E59" s="583"/>
      <c r="F59" s="583"/>
      <c r="G59" s="583"/>
      <c r="H59" s="583"/>
      <c r="I59" s="583"/>
      <c r="J59" s="583"/>
      <c r="K59" s="771" t="str">
        <f>IF($K36&lt;=1000,IF($K$38&gt;=1000,"MET","ERROR"),"MET")</f>
        <v>ERROR</v>
      </c>
      <c r="M59" s="546" t="str">
        <f>IF($N$36&lt;1500,"ERROR",IF($N$36&gt;=7500,"MET",IF($N$36&gt;=1500,IF($N$36&lt;7500,IF($N$38&gt;=9000,"MET","ERROR"),"ERROR"),"ERROR")))</f>
        <v>MET</v>
      </c>
    </row>
    <row r="60" spans="1:13" ht="6" customHeight="1">
      <c r="A60" s="605"/>
      <c r="B60" s="605"/>
      <c r="C60" s="606"/>
      <c r="D60" s="606"/>
      <c r="E60" s="583"/>
      <c r="F60" s="583"/>
      <c r="G60" s="583"/>
      <c r="H60" s="583"/>
      <c r="I60" s="583"/>
      <c r="J60" s="583"/>
      <c r="K60" s="771"/>
      <c r="M60" s="546"/>
    </row>
    <row r="61" spans="1:13" ht="14.25" customHeight="1">
      <c r="A61" s="605" t="s">
        <v>535</v>
      </c>
      <c r="B61" s="605"/>
      <c r="C61" s="583" t="s">
        <v>536</v>
      </c>
      <c r="D61" s="607"/>
      <c r="E61" s="583"/>
      <c r="F61" s="583"/>
      <c r="G61" s="583"/>
      <c r="H61" s="583"/>
      <c r="I61" s="583"/>
      <c r="J61" s="583"/>
      <c r="K61" s="965" t="str">
        <f>IF(K51&lt;=K50,"MET","ERROR")</f>
        <v>MET</v>
      </c>
      <c r="M61" t="str">
        <f>IF(N51&lt;=N50,"MET","ERROR")</f>
        <v>ERROR</v>
      </c>
    </row>
    <row r="62" spans="1:11" ht="6" customHeight="1">
      <c r="A62" s="605"/>
      <c r="B62" s="605"/>
      <c r="C62" s="583"/>
      <c r="D62" s="607"/>
      <c r="E62" s="583"/>
      <c r="F62" s="583"/>
      <c r="G62" s="583"/>
      <c r="H62" s="583"/>
      <c r="I62" s="583"/>
      <c r="J62" s="583"/>
      <c r="K62" s="965"/>
    </row>
    <row r="63" spans="1:11" ht="14.25">
      <c r="A63" s="4"/>
      <c r="B63" s="4" t="str">
        <f>Cover!$B$72</f>
        <v>  Our House Enterprises - Version 3</v>
      </c>
      <c r="C63" s="226"/>
      <c r="D63" s="226"/>
      <c r="E63" s="226"/>
      <c r="G63" s="797" t="s">
        <v>740</v>
      </c>
      <c r="H63" s="797"/>
      <c r="I63" s="226"/>
      <c r="J63" s="423" t="str">
        <f>("(")&amp;(Cover!$P$13)&amp;(" ")&amp;(Cover!$P$15)&amp;(")")</f>
        <v>(TN )</v>
      </c>
      <c r="K63" s="802">
        <f ca="1">NOW()</f>
        <v>41604.64208252315</v>
      </c>
    </row>
    <row r="64" ht="12.75">
      <c r="K64" s="63"/>
    </row>
    <row r="65" ht="12.75" hidden="1"/>
    <row r="66" ht="12.75" hidden="1"/>
    <row r="67" ht="12.75" hidden="1"/>
    <row r="68" spans="1:12" ht="21" customHeight="1">
      <c r="A68" s="110"/>
      <c r="B68" s="110"/>
      <c r="C68" s="110"/>
      <c r="J68" s="110"/>
      <c r="K68" s="110"/>
      <c r="L68" s="253"/>
    </row>
    <row r="69" ht="12.75">
      <c r="K69" s="610"/>
    </row>
    <row r="70" spans="1:11" ht="12.75">
      <c r="A70" s="226"/>
      <c r="B70" s="226"/>
      <c r="C70" s="226"/>
      <c r="J70" s="226"/>
      <c r="K70" s="226"/>
    </row>
    <row r="71" spans="1:11" ht="12.75">
      <c r="A71" s="226"/>
      <c r="B71" s="226"/>
      <c r="C71" s="226"/>
      <c r="J71" s="226"/>
      <c r="K71" s="226"/>
    </row>
    <row r="72" spans="1:11" ht="12.75">
      <c r="A72" s="226"/>
      <c r="B72" s="254"/>
      <c r="C72" s="254"/>
      <c r="J72" s="226"/>
      <c r="K72" s="227"/>
    </row>
    <row r="73" spans="1:11" ht="12.75">
      <c r="A73" s="226"/>
      <c r="B73" s="226"/>
      <c r="C73" s="226"/>
      <c r="J73" s="226"/>
      <c r="K73" s="226"/>
    </row>
    <row r="74" spans="1:11" ht="12.75">
      <c r="A74" s="226"/>
      <c r="B74" s="226"/>
      <c r="C74" s="226"/>
      <c r="J74" s="226"/>
      <c r="K74" s="226"/>
    </row>
    <row r="75" spans="1:11" ht="12.75">
      <c r="A75" s="226"/>
      <c r="B75" s="226"/>
      <c r="C75" s="226"/>
      <c r="J75" s="226"/>
      <c r="K75" s="226"/>
    </row>
    <row r="76" spans="1:11" ht="12.75">
      <c r="A76" s="226"/>
      <c r="B76" s="226"/>
      <c r="C76" s="226"/>
      <c r="J76" s="226"/>
      <c r="K76" s="226"/>
    </row>
  </sheetData>
  <sheetProtection password="B08B" sheet="1" objects="1" scenarios="1"/>
  <printOptions/>
  <pageMargins left="0.5" right="0.5" top="0.5" bottom="0.5" header="0.5" footer="0.5"/>
  <pageSetup fitToHeight="1" fitToWidth="1" horizontalDpi="360" verticalDpi="360" orientation="portrait" scale="98"/>
  <headerFooter>
    <oddFooter>&amp;CTN - Page 11</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G166"/>
  <sheetViews>
    <sheetView showGridLines="0" zoomScalePageLayoutView="0" workbookViewId="0" topLeftCell="A1">
      <selection activeCell="A1" sqref="A1"/>
    </sheetView>
  </sheetViews>
  <sheetFormatPr defaultColWidth="8.8515625" defaultRowHeight="12.75"/>
  <cols>
    <col min="1" max="1" width="1.28515625" style="0" customWidth="1"/>
    <col min="2" max="2" width="6.8515625" style="0" customWidth="1"/>
    <col min="3" max="3" width="37.7109375" style="0" customWidth="1"/>
    <col min="4" max="8" width="11.7109375" style="338" customWidth="1"/>
    <col min="9" max="9" width="12.421875" style="0" customWidth="1"/>
    <col min="10" max="31" width="8.8515625" style="0" customWidth="1"/>
  </cols>
  <sheetData>
    <row r="1" spans="1:2" ht="12.75">
      <c r="A1" s="610"/>
      <c r="B1" s="610"/>
    </row>
    <row r="2" spans="1:4" ht="20.25">
      <c r="A2" s="350" t="s">
        <v>537</v>
      </c>
      <c r="B2" s="350"/>
      <c r="D2" s="351" t="s">
        <v>725</v>
      </c>
    </row>
    <row r="3" ht="13.5" customHeight="1" thickBot="1">
      <c r="C3" s="936" t="str">
        <f>AB130</f>
        <v>A Minimum of 5 Different FFA Activities/Offices is Required!</v>
      </c>
    </row>
    <row r="4" spans="1:8" ht="19.5" customHeight="1" thickBot="1">
      <c r="A4" s="1125" t="s">
        <v>546</v>
      </c>
      <c r="B4" s="1126"/>
      <c r="C4" s="1127"/>
      <c r="D4" s="1128" t="s">
        <v>538</v>
      </c>
      <c r="E4" s="1129"/>
      <c r="F4" s="1129"/>
      <c r="G4" s="1129"/>
      <c r="H4" s="1130"/>
    </row>
    <row r="5" spans="1:8" ht="19.5" customHeight="1">
      <c r="A5" s="1144" t="s">
        <v>723</v>
      </c>
      <c r="B5" s="1145"/>
      <c r="C5" s="1146"/>
      <c r="D5" s="344"/>
      <c r="E5" s="765" t="s">
        <v>539</v>
      </c>
      <c r="F5" s="345"/>
      <c r="G5" s="764" t="s">
        <v>540</v>
      </c>
      <c r="H5" s="346"/>
    </row>
    <row r="6" spans="1:8" ht="19.5" customHeight="1" thickBot="1">
      <c r="A6" s="1139" t="s">
        <v>724</v>
      </c>
      <c r="B6" s="1140"/>
      <c r="C6" s="1141"/>
      <c r="D6" s="766" t="s">
        <v>541</v>
      </c>
      <c r="E6" s="767" t="s">
        <v>542</v>
      </c>
      <c r="F6" s="767" t="s">
        <v>543</v>
      </c>
      <c r="G6" s="768" t="s">
        <v>544</v>
      </c>
      <c r="H6" s="769" t="s">
        <v>545</v>
      </c>
    </row>
    <row r="7" spans="1:8" ht="18" customHeight="1">
      <c r="A7" s="347"/>
      <c r="B7" s="1041"/>
      <c r="C7" s="1038"/>
      <c r="D7" s="937"/>
      <c r="E7" s="938"/>
      <c r="F7" s="938"/>
      <c r="G7" s="938"/>
      <c r="H7" s="939"/>
    </row>
    <row r="8" spans="1:8" ht="18" customHeight="1">
      <c r="A8" s="224"/>
      <c r="B8" s="1042"/>
      <c r="C8" s="1039"/>
      <c r="D8" s="940"/>
      <c r="E8" s="941"/>
      <c r="F8" s="941"/>
      <c r="G8" s="941"/>
      <c r="H8" s="935"/>
    </row>
    <row r="9" spans="1:8" ht="18" customHeight="1">
      <c r="A9" s="224"/>
      <c r="B9" s="1042"/>
      <c r="C9" s="1039"/>
      <c r="D9" s="940"/>
      <c r="E9" s="941"/>
      <c r="F9" s="941"/>
      <c r="G9" s="941"/>
      <c r="H9" s="935"/>
    </row>
    <row r="10" spans="1:8" ht="18" customHeight="1">
      <c r="A10" s="224"/>
      <c r="B10" s="1042"/>
      <c r="C10" s="1039"/>
      <c r="D10" s="940"/>
      <c r="E10" s="941"/>
      <c r="F10" s="941"/>
      <c r="G10" s="941"/>
      <c r="H10" s="935"/>
    </row>
    <row r="11" spans="1:8" ht="18" customHeight="1">
      <c r="A11" s="224"/>
      <c r="B11" s="1036"/>
      <c r="C11" s="1039"/>
      <c r="D11" s="940"/>
      <c r="E11" s="941"/>
      <c r="F11" s="941"/>
      <c r="G11" s="941"/>
      <c r="H11" s="935"/>
    </row>
    <row r="12" spans="1:8" ht="18" customHeight="1">
      <c r="A12" s="224"/>
      <c r="B12" s="1036"/>
      <c r="C12" s="1039"/>
      <c r="D12" s="940"/>
      <c r="E12" s="941"/>
      <c r="F12" s="941"/>
      <c r="G12" s="941"/>
      <c r="H12" s="935"/>
    </row>
    <row r="13" spans="1:8" ht="18" customHeight="1">
      <c r="A13" s="224"/>
      <c r="B13" s="1036"/>
      <c r="C13" s="1039"/>
      <c r="D13" s="940"/>
      <c r="E13" s="941"/>
      <c r="F13" s="941"/>
      <c r="G13" s="941"/>
      <c r="H13" s="935"/>
    </row>
    <row r="14" spans="1:8" ht="18" customHeight="1">
      <c r="A14" s="224"/>
      <c r="B14" s="1036"/>
      <c r="C14" s="1039"/>
      <c r="D14" s="940"/>
      <c r="E14" s="941"/>
      <c r="F14" s="941"/>
      <c r="G14" s="941"/>
      <c r="H14" s="935"/>
    </row>
    <row r="15" spans="1:8" ht="18" customHeight="1">
      <c r="A15" s="224"/>
      <c r="B15" s="1036"/>
      <c r="C15" s="1039"/>
      <c r="D15" s="940"/>
      <c r="E15" s="941"/>
      <c r="F15" s="941"/>
      <c r="G15" s="941"/>
      <c r="H15" s="935"/>
    </row>
    <row r="16" spans="1:8" ht="18" customHeight="1">
      <c r="A16" s="224"/>
      <c r="B16" s="1036"/>
      <c r="C16" s="1039"/>
      <c r="D16" s="940"/>
      <c r="E16" s="941"/>
      <c r="F16" s="941"/>
      <c r="G16" s="941"/>
      <c r="H16" s="935"/>
    </row>
    <row r="17" spans="1:8" ht="18" customHeight="1">
      <c r="A17" s="224"/>
      <c r="B17" s="1036"/>
      <c r="C17" s="1039"/>
      <c r="D17" s="940"/>
      <c r="E17" s="941"/>
      <c r="F17" s="941"/>
      <c r="G17" s="941"/>
      <c r="H17" s="935"/>
    </row>
    <row r="18" spans="1:8" ht="18" customHeight="1">
      <c r="A18" s="224"/>
      <c r="B18" s="1036"/>
      <c r="C18" s="1039"/>
      <c r="D18" s="940"/>
      <c r="E18" s="941"/>
      <c r="F18" s="941"/>
      <c r="G18" s="941"/>
      <c r="H18" s="935"/>
    </row>
    <row r="19" spans="1:8" ht="18" customHeight="1">
      <c r="A19" s="224"/>
      <c r="B19" s="1036"/>
      <c r="C19" s="1039"/>
      <c r="D19" s="940"/>
      <c r="E19" s="941"/>
      <c r="F19" s="941"/>
      <c r="G19" s="941"/>
      <c r="H19" s="935"/>
    </row>
    <row r="20" spans="1:8" ht="18" customHeight="1">
      <c r="A20" s="224"/>
      <c r="B20" s="1036"/>
      <c r="C20" s="1039"/>
      <c r="D20" s="940"/>
      <c r="E20" s="941"/>
      <c r="F20" s="941"/>
      <c r="G20" s="941"/>
      <c r="H20" s="935"/>
    </row>
    <row r="21" spans="1:8" ht="18" customHeight="1">
      <c r="A21" s="224"/>
      <c r="B21" s="1035"/>
      <c r="C21" s="1038"/>
      <c r="D21" s="937"/>
      <c r="E21" s="938"/>
      <c r="F21" s="938"/>
      <c r="G21" s="938"/>
      <c r="H21" s="939"/>
    </row>
    <row r="22" spans="1:8" ht="18" customHeight="1" thickBot="1">
      <c r="A22" s="348"/>
      <c r="B22" s="1037"/>
      <c r="C22" s="1040"/>
      <c r="D22" s="942"/>
      <c r="E22" s="943"/>
      <c r="F22" s="943"/>
      <c r="G22" s="943"/>
      <c r="H22" s="944"/>
    </row>
    <row r="23" ht="10.5" customHeight="1"/>
    <row r="24" spans="1:8" ht="20.25">
      <c r="A24" s="342" t="s">
        <v>813</v>
      </c>
      <c r="B24" s="342"/>
      <c r="C24" s="342"/>
      <c r="G24" s="1014" t="str">
        <f>IF(AND(COUNTA(A27)=1,D100&lt;3),"Need at least 3 activities"," ")</f>
        <v> </v>
      </c>
      <c r="H24" s="896"/>
    </row>
    <row r="25" spans="1:7" ht="15.75" customHeight="1" thickBot="1">
      <c r="A25" s="342"/>
      <c r="B25" s="1137" t="str">
        <f>AB163</f>
        <v>A Minimum of 3 Different Community Service Activities is Required!</v>
      </c>
      <c r="C25" s="1138"/>
      <c r="D25" s="1138"/>
      <c r="E25" s="1138"/>
      <c r="F25" s="1138"/>
      <c r="G25" s="1014"/>
    </row>
    <row r="26" spans="1:8" s="110" customFormat="1" ht="32.25" customHeight="1" thickBot="1">
      <c r="A26" s="343"/>
      <c r="B26" s="1006" t="s">
        <v>173</v>
      </c>
      <c r="C26" s="349" t="s">
        <v>546</v>
      </c>
      <c r="D26" s="1134" t="s">
        <v>812</v>
      </c>
      <c r="E26" s="1135"/>
      <c r="F26" s="1135"/>
      <c r="G26" s="1136"/>
      <c r="H26" s="1006" t="s">
        <v>742</v>
      </c>
    </row>
    <row r="27" spans="1:8" s="110" customFormat="1" ht="18" customHeight="1">
      <c r="A27" s="1142"/>
      <c r="B27" s="1143"/>
      <c r="C27" s="1131"/>
      <c r="D27" s="1132"/>
      <c r="E27" s="1132"/>
      <c r="F27" s="1132"/>
      <c r="G27" s="1133"/>
      <c r="H27" s="1013"/>
    </row>
    <row r="28" spans="1:8" s="110" customFormat="1" ht="18" customHeight="1">
      <c r="A28" s="1106"/>
      <c r="B28" s="1107"/>
      <c r="C28" s="1114"/>
      <c r="D28" s="1109"/>
      <c r="E28" s="1109"/>
      <c r="F28" s="1109"/>
      <c r="G28" s="1110"/>
      <c r="H28" s="1012"/>
    </row>
    <row r="29" spans="1:8" s="110" customFormat="1" ht="18" customHeight="1">
      <c r="A29" s="1106"/>
      <c r="B29" s="1107"/>
      <c r="C29" s="1115"/>
      <c r="D29" s="1116"/>
      <c r="E29" s="1116"/>
      <c r="F29" s="1116"/>
      <c r="G29" s="1117"/>
      <c r="H29" s="1011"/>
    </row>
    <row r="30" spans="1:8" s="110" customFormat="1" ht="18" customHeight="1">
      <c r="A30" s="1106"/>
      <c r="B30" s="1107"/>
      <c r="C30" s="1115"/>
      <c r="D30" s="1116"/>
      <c r="E30" s="1116"/>
      <c r="F30" s="1116"/>
      <c r="G30" s="1117"/>
      <c r="H30" s="1012"/>
    </row>
    <row r="31" spans="1:8" s="110" customFormat="1" ht="18" customHeight="1">
      <c r="A31" s="1106"/>
      <c r="B31" s="1107"/>
      <c r="C31" s="1111"/>
      <c r="D31" s="1112"/>
      <c r="E31" s="1112"/>
      <c r="F31" s="1112"/>
      <c r="G31" s="1113"/>
      <c r="H31" s="1011"/>
    </row>
    <row r="32" spans="1:8" s="110" customFormat="1" ht="18" customHeight="1">
      <c r="A32" s="1106"/>
      <c r="B32" s="1107"/>
      <c r="C32" s="1114"/>
      <c r="D32" s="1109"/>
      <c r="E32" s="1109"/>
      <c r="F32" s="1109"/>
      <c r="G32" s="1110"/>
      <c r="H32" s="1012"/>
    </row>
    <row r="33" spans="1:8" s="110" customFormat="1" ht="18" customHeight="1">
      <c r="A33" s="1106"/>
      <c r="B33" s="1107"/>
      <c r="C33" s="1115"/>
      <c r="D33" s="1116"/>
      <c r="E33" s="1116"/>
      <c r="F33" s="1116"/>
      <c r="G33" s="1117"/>
      <c r="H33" s="1011"/>
    </row>
    <row r="34" spans="1:8" s="110" customFormat="1" ht="18" customHeight="1">
      <c r="A34" s="1106"/>
      <c r="B34" s="1107"/>
      <c r="C34" s="1108"/>
      <c r="D34" s="1109"/>
      <c r="E34" s="1109"/>
      <c r="F34" s="1109"/>
      <c r="G34" s="1110"/>
      <c r="H34" s="1012"/>
    </row>
    <row r="35" spans="1:8" s="110" customFormat="1" ht="18" customHeight="1">
      <c r="A35" s="1106"/>
      <c r="B35" s="1107"/>
      <c r="C35" s="1115"/>
      <c r="D35" s="1116"/>
      <c r="E35" s="1116"/>
      <c r="F35" s="1116"/>
      <c r="G35" s="1117"/>
      <c r="H35" s="1011"/>
    </row>
    <row r="36" spans="1:8" s="110" customFormat="1" ht="18" customHeight="1">
      <c r="A36" s="1106"/>
      <c r="B36" s="1107"/>
      <c r="C36" s="1111"/>
      <c r="D36" s="1112"/>
      <c r="E36" s="1112"/>
      <c r="F36" s="1112"/>
      <c r="G36" s="1113"/>
      <c r="H36" s="1012"/>
    </row>
    <row r="37" spans="1:8" s="110" customFormat="1" ht="18" customHeight="1">
      <c r="A37" s="1106"/>
      <c r="B37" s="1107"/>
      <c r="C37" s="1114"/>
      <c r="D37" s="1109"/>
      <c r="E37" s="1109"/>
      <c r="F37" s="1109"/>
      <c r="G37" s="1110"/>
      <c r="H37" s="1011"/>
    </row>
    <row r="38" spans="1:8" s="110" customFormat="1" ht="18" customHeight="1">
      <c r="A38" s="1106"/>
      <c r="B38" s="1107"/>
      <c r="C38" s="1115"/>
      <c r="D38" s="1116"/>
      <c r="E38" s="1116"/>
      <c r="F38" s="1116"/>
      <c r="G38" s="1117"/>
      <c r="H38" s="1011"/>
    </row>
    <row r="39" spans="1:8" s="110" customFormat="1" ht="18" customHeight="1">
      <c r="A39" s="1106"/>
      <c r="B39" s="1107"/>
      <c r="C39" s="1111"/>
      <c r="D39" s="1112"/>
      <c r="E39" s="1112"/>
      <c r="F39" s="1112"/>
      <c r="G39" s="1113"/>
      <c r="H39" s="1012"/>
    </row>
    <row r="40" spans="1:8" s="110" customFormat="1" ht="18" customHeight="1">
      <c r="A40" s="1106"/>
      <c r="B40" s="1107"/>
      <c r="C40" s="1115"/>
      <c r="D40" s="1116"/>
      <c r="E40" s="1116"/>
      <c r="F40" s="1116"/>
      <c r="G40" s="1117"/>
      <c r="H40" s="1011"/>
    </row>
    <row r="41" spans="1:8" s="110" customFormat="1" ht="18" customHeight="1" thickBot="1">
      <c r="A41" s="1123"/>
      <c r="B41" s="1124"/>
      <c r="C41" s="1111"/>
      <c r="D41" s="1112"/>
      <c r="E41" s="1112"/>
      <c r="F41" s="1112"/>
      <c r="G41" s="1113"/>
      <c r="H41" s="1010"/>
    </row>
    <row r="42" spans="1:8" s="110" customFormat="1" ht="18" customHeight="1" thickBot="1">
      <c r="A42" s="1118" t="s">
        <v>810</v>
      </c>
      <c r="B42" s="1119"/>
      <c r="C42" s="1120"/>
      <c r="D42" s="1120"/>
      <c r="E42" s="1120"/>
      <c r="F42" s="1120"/>
      <c r="G42" s="1121"/>
      <c r="H42" s="1009">
        <f>SUM(H27:H41)</f>
        <v>0</v>
      </c>
    </row>
    <row r="43" spans="1:11" s="110" customFormat="1" ht="15" customHeight="1">
      <c r="A43" s="1122" t="s">
        <v>638</v>
      </c>
      <c r="B43" s="1122"/>
      <c r="C43" s="1122"/>
      <c r="D43" s="1122"/>
      <c r="E43" s="1122"/>
      <c r="F43" s="1122"/>
      <c r="G43" s="1122"/>
      <c r="H43" s="1122"/>
      <c r="I43" s="884"/>
      <c r="J43" s="884"/>
      <c r="K43" s="884"/>
    </row>
    <row r="44" spans="1:8" ht="14.25">
      <c r="A44" s="226"/>
      <c r="B44" s="226" t="str">
        <f>Cover!$B$72</f>
        <v>  Our House Enterprises - Version 3</v>
      </c>
      <c r="D44"/>
      <c r="E44"/>
      <c r="G44" s="422" t="str">
        <f>("(")&amp;(Cover!$P$13)&amp;(" ")&amp;(Cover!$Q$15)&amp;(")")</f>
        <v>(TN )</v>
      </c>
      <c r="H44" s="802">
        <f ca="1">NOW()</f>
        <v>41604.64208252315</v>
      </c>
    </row>
    <row r="45" ht="12.75"/>
    <row r="46" ht="12.75">
      <c r="H46" s="814"/>
    </row>
    <row r="57" ht="12.75">
      <c r="D57" s="610"/>
    </row>
    <row r="100" spans="3:28" ht="12.75" hidden="1">
      <c r="C100" s="354" t="s">
        <v>811</v>
      </c>
      <c r="D100" s="1008">
        <f>COUNTA(A27:G33)</f>
        <v>0</v>
      </c>
      <c r="AA100">
        <f>COUNTBLANK(C27:C42)</f>
        <v>16</v>
      </c>
      <c r="AB100">
        <f>IF(AA100&lt;=13," ",1)</f>
        <v>1</v>
      </c>
    </row>
    <row r="101" spans="3:28" ht="12.75" hidden="1">
      <c r="C101" s="354" t="s">
        <v>810</v>
      </c>
      <c r="D101" s="1007">
        <f>H42</f>
        <v>0</v>
      </c>
      <c r="AA101">
        <f>COUNTBLANK(H27:H42)</f>
        <v>15</v>
      </c>
      <c r="AB101">
        <f>IF(AA101&lt;=13," ",1)</f>
        <v>1</v>
      </c>
    </row>
    <row r="102" spans="4:27" ht="12.75" hidden="1">
      <c r="D102" s="338" t="str">
        <f>IF(AND(D100&gt;2,D101&gt;49),"MET","ERROR")</f>
        <v>ERROR</v>
      </c>
      <c r="AA102">
        <f>IF(AA100=AA101,1,2)</f>
        <v>2</v>
      </c>
    </row>
    <row r="103" ht="12.75">
      <c r="AA103" t="str">
        <f>IF($AA$102=2,"Number of Activities &amp; Number of Years Indicated Do Not Match - A Minimum of 3 Activities is required",IF($AB$100=1,"A Minimum of 3 Different non-FFA Activities is required!",IF($AB$101=1,"The Year is Missing on A Minimum of 3 non-FFA Activities"," ")))</f>
        <v>Number of Activities &amp; Number of Years Indicated Do Not Match - A Minimum of 3 Activities is required</v>
      </c>
    </row>
    <row r="110" spans="27:30" ht="12.75">
      <c r="AA110">
        <f>COUNTBLANK(C7:C22)</f>
        <v>16</v>
      </c>
      <c r="AB110">
        <f aca="true" t="shared" si="0" ref="AB110:AB125">COUNTBLANK(C7)</f>
        <v>1</v>
      </c>
      <c r="AC110">
        <f aca="true" t="shared" si="1" ref="AC110:AC125">(COUNTBLANK(D7:H7))</f>
        <v>5</v>
      </c>
      <c r="AD110">
        <f aca="true" t="shared" si="2" ref="AD110:AD125">IF(AB110=0,IF(AC110&lt;5,0,1),1)</f>
        <v>1</v>
      </c>
    </row>
    <row r="111" spans="28:30" ht="12.75">
      <c r="AB111">
        <f t="shared" si="0"/>
        <v>1</v>
      </c>
      <c r="AC111">
        <f t="shared" si="1"/>
        <v>5</v>
      </c>
      <c r="AD111">
        <f t="shared" si="2"/>
        <v>1</v>
      </c>
    </row>
    <row r="112" spans="28:30" ht="12.75">
      <c r="AB112">
        <f t="shared" si="0"/>
        <v>1</v>
      </c>
      <c r="AC112">
        <f t="shared" si="1"/>
        <v>5</v>
      </c>
      <c r="AD112">
        <f t="shared" si="2"/>
        <v>1</v>
      </c>
    </row>
    <row r="113" spans="28:30" ht="12.75">
      <c r="AB113">
        <f t="shared" si="0"/>
        <v>1</v>
      </c>
      <c r="AC113">
        <f t="shared" si="1"/>
        <v>5</v>
      </c>
      <c r="AD113">
        <f t="shared" si="2"/>
        <v>1</v>
      </c>
    </row>
    <row r="114" spans="28:30" ht="12.75">
      <c r="AB114">
        <f t="shared" si="0"/>
        <v>1</v>
      </c>
      <c r="AC114">
        <f t="shared" si="1"/>
        <v>5</v>
      </c>
      <c r="AD114">
        <f t="shared" si="2"/>
        <v>1</v>
      </c>
    </row>
    <row r="115" spans="28:30" ht="12.75">
      <c r="AB115">
        <f t="shared" si="0"/>
        <v>1</v>
      </c>
      <c r="AC115">
        <f t="shared" si="1"/>
        <v>5</v>
      </c>
      <c r="AD115">
        <f t="shared" si="2"/>
        <v>1</v>
      </c>
    </row>
    <row r="116" spans="28:30" ht="12.75">
      <c r="AB116">
        <f t="shared" si="0"/>
        <v>1</v>
      </c>
      <c r="AC116">
        <f t="shared" si="1"/>
        <v>5</v>
      </c>
      <c r="AD116">
        <f t="shared" si="2"/>
        <v>1</v>
      </c>
    </row>
    <row r="117" spans="28:30" ht="12.75">
      <c r="AB117">
        <f t="shared" si="0"/>
        <v>1</v>
      </c>
      <c r="AC117">
        <f t="shared" si="1"/>
        <v>5</v>
      </c>
      <c r="AD117">
        <f t="shared" si="2"/>
        <v>1</v>
      </c>
    </row>
    <row r="118" spans="28:30" ht="12.75">
      <c r="AB118">
        <f t="shared" si="0"/>
        <v>1</v>
      </c>
      <c r="AC118">
        <f t="shared" si="1"/>
        <v>5</v>
      </c>
      <c r="AD118">
        <f t="shared" si="2"/>
        <v>1</v>
      </c>
    </row>
    <row r="119" spans="28:30" ht="12.75">
      <c r="AB119">
        <f t="shared" si="0"/>
        <v>1</v>
      </c>
      <c r="AC119">
        <f t="shared" si="1"/>
        <v>5</v>
      </c>
      <c r="AD119">
        <f t="shared" si="2"/>
        <v>1</v>
      </c>
    </row>
    <row r="120" spans="28:30" ht="12.75">
      <c r="AB120">
        <f t="shared" si="0"/>
        <v>1</v>
      </c>
      <c r="AC120">
        <f t="shared" si="1"/>
        <v>5</v>
      </c>
      <c r="AD120">
        <f t="shared" si="2"/>
        <v>1</v>
      </c>
    </row>
    <row r="121" spans="28:30" ht="12.75">
      <c r="AB121">
        <f t="shared" si="0"/>
        <v>1</v>
      </c>
      <c r="AC121">
        <f t="shared" si="1"/>
        <v>5</v>
      </c>
      <c r="AD121">
        <f t="shared" si="2"/>
        <v>1</v>
      </c>
    </row>
    <row r="122" spans="28:30" ht="12.75">
      <c r="AB122">
        <f t="shared" si="0"/>
        <v>1</v>
      </c>
      <c r="AC122">
        <f t="shared" si="1"/>
        <v>5</v>
      </c>
      <c r="AD122">
        <f t="shared" si="2"/>
        <v>1</v>
      </c>
    </row>
    <row r="123" spans="28:30" ht="12.75">
      <c r="AB123">
        <f t="shared" si="0"/>
        <v>1</v>
      </c>
      <c r="AC123">
        <f t="shared" si="1"/>
        <v>5</v>
      </c>
      <c r="AD123">
        <f t="shared" si="2"/>
        <v>1</v>
      </c>
    </row>
    <row r="124" spans="28:30" ht="12.75">
      <c r="AB124">
        <f t="shared" si="0"/>
        <v>1</v>
      </c>
      <c r="AC124">
        <f t="shared" si="1"/>
        <v>5</v>
      </c>
      <c r="AD124">
        <f t="shared" si="2"/>
        <v>1</v>
      </c>
    </row>
    <row r="125" spans="28:30" ht="12.75">
      <c r="AB125">
        <f t="shared" si="0"/>
        <v>1</v>
      </c>
      <c r="AC125">
        <f t="shared" si="1"/>
        <v>5</v>
      </c>
      <c r="AD125">
        <f t="shared" si="2"/>
        <v>1</v>
      </c>
    </row>
    <row r="126" spans="28:30" ht="12.75">
      <c r="AB126">
        <f>SUM(AB110:AB125)</f>
        <v>16</v>
      </c>
      <c r="AD126">
        <f>SUM(AD110:AD125)</f>
        <v>16</v>
      </c>
    </row>
    <row r="128" ht="12.75">
      <c r="AD128">
        <f>AA110+AB126+AD126</f>
        <v>48</v>
      </c>
    </row>
    <row r="130" ht="12.75">
      <c r="AB130" t="str">
        <f>IF(AA110&gt;11,"A Minimum of 5 Different FFA Activities/Offices is Required!",IF(AB126&lt;&gt;AD126,"Number of Activities &amp; Level (Years) Do not Match",IF(AD128&gt;33,"A Minimum of 5 Different FFA Activities/Offices is Required"," ")))</f>
        <v>A Minimum of 5 Different FFA Activities/Offices is Required!</v>
      </c>
    </row>
    <row r="131" ht="12.75">
      <c r="AB131" t="str">
        <f>IF(AB126&lt;&gt;AD126,"Number of Activities &amp; Years Do not Match"," ")</f>
        <v> </v>
      </c>
    </row>
    <row r="140" spans="27:33" ht="12.75">
      <c r="AA140">
        <f>COUNTBLANK(C27:C42)</f>
        <v>16</v>
      </c>
      <c r="AB140">
        <f aca="true" t="shared" si="3" ref="AB140:AB154">COUNTBLANK(C27)</f>
        <v>1</v>
      </c>
      <c r="AC140" s="945">
        <f aca="true" t="shared" si="4" ref="AC140:AC154">COUNTBLANK(H27)+4</f>
        <v>5</v>
      </c>
      <c r="AD140">
        <f aca="true" t="shared" si="5" ref="AD140:AD155">IF(AB140=0,IF(AC140&lt;5,0,1),1)</f>
        <v>1</v>
      </c>
      <c r="AF140">
        <f aca="true" t="shared" si="6" ref="AF140:AF154">COUNTBLANK($A27)</f>
        <v>1</v>
      </c>
      <c r="AG140">
        <f>COUNTBLANK($H27)</f>
        <v>1</v>
      </c>
    </row>
    <row r="141" spans="28:33" ht="12.75">
      <c r="AB141">
        <f t="shared" si="3"/>
        <v>1</v>
      </c>
      <c r="AC141" s="945">
        <f t="shared" si="4"/>
        <v>5</v>
      </c>
      <c r="AD141">
        <f t="shared" si="5"/>
        <v>1</v>
      </c>
      <c r="AF141">
        <f t="shared" si="6"/>
        <v>1</v>
      </c>
      <c r="AG141">
        <f aca="true" t="shared" si="7" ref="AG141:AG154">COUNTBLANK($H28)</f>
        <v>1</v>
      </c>
    </row>
    <row r="142" spans="28:33" ht="12.75">
      <c r="AB142">
        <f t="shared" si="3"/>
        <v>1</v>
      </c>
      <c r="AC142" s="945">
        <f t="shared" si="4"/>
        <v>5</v>
      </c>
      <c r="AD142">
        <f t="shared" si="5"/>
        <v>1</v>
      </c>
      <c r="AF142">
        <f t="shared" si="6"/>
        <v>1</v>
      </c>
      <c r="AG142">
        <f t="shared" si="7"/>
        <v>1</v>
      </c>
    </row>
    <row r="143" spans="28:33" ht="12.75">
      <c r="AB143">
        <f t="shared" si="3"/>
        <v>1</v>
      </c>
      <c r="AC143" s="945">
        <f t="shared" si="4"/>
        <v>5</v>
      </c>
      <c r="AD143">
        <f t="shared" si="5"/>
        <v>1</v>
      </c>
      <c r="AF143">
        <f t="shared" si="6"/>
        <v>1</v>
      </c>
      <c r="AG143">
        <f t="shared" si="7"/>
        <v>1</v>
      </c>
    </row>
    <row r="144" spans="28:33" ht="12.75">
      <c r="AB144">
        <f t="shared" si="3"/>
        <v>1</v>
      </c>
      <c r="AC144" s="945">
        <f t="shared" si="4"/>
        <v>5</v>
      </c>
      <c r="AD144">
        <f t="shared" si="5"/>
        <v>1</v>
      </c>
      <c r="AF144">
        <f t="shared" si="6"/>
        <v>1</v>
      </c>
      <c r="AG144">
        <f t="shared" si="7"/>
        <v>1</v>
      </c>
    </row>
    <row r="145" spans="28:33" ht="12.75">
      <c r="AB145">
        <f t="shared" si="3"/>
        <v>1</v>
      </c>
      <c r="AC145" s="945">
        <f t="shared" si="4"/>
        <v>5</v>
      </c>
      <c r="AD145">
        <f t="shared" si="5"/>
        <v>1</v>
      </c>
      <c r="AF145">
        <f t="shared" si="6"/>
        <v>1</v>
      </c>
      <c r="AG145">
        <f t="shared" si="7"/>
        <v>1</v>
      </c>
    </row>
    <row r="146" spans="28:33" ht="12.75">
      <c r="AB146">
        <f t="shared" si="3"/>
        <v>1</v>
      </c>
      <c r="AC146" s="945">
        <f t="shared" si="4"/>
        <v>5</v>
      </c>
      <c r="AD146">
        <f t="shared" si="5"/>
        <v>1</v>
      </c>
      <c r="AF146">
        <f t="shared" si="6"/>
        <v>1</v>
      </c>
      <c r="AG146">
        <f t="shared" si="7"/>
        <v>1</v>
      </c>
    </row>
    <row r="147" spans="28:33" ht="12.75">
      <c r="AB147">
        <f t="shared" si="3"/>
        <v>1</v>
      </c>
      <c r="AC147" s="945">
        <f t="shared" si="4"/>
        <v>5</v>
      </c>
      <c r="AD147">
        <f t="shared" si="5"/>
        <v>1</v>
      </c>
      <c r="AF147">
        <f t="shared" si="6"/>
        <v>1</v>
      </c>
      <c r="AG147">
        <f t="shared" si="7"/>
        <v>1</v>
      </c>
    </row>
    <row r="148" spans="28:33" ht="12.75">
      <c r="AB148">
        <f t="shared" si="3"/>
        <v>1</v>
      </c>
      <c r="AC148" s="945">
        <f t="shared" si="4"/>
        <v>5</v>
      </c>
      <c r="AD148">
        <f t="shared" si="5"/>
        <v>1</v>
      </c>
      <c r="AF148">
        <f t="shared" si="6"/>
        <v>1</v>
      </c>
      <c r="AG148">
        <f t="shared" si="7"/>
        <v>1</v>
      </c>
    </row>
    <row r="149" spans="28:33" ht="12.75">
      <c r="AB149">
        <f t="shared" si="3"/>
        <v>1</v>
      </c>
      <c r="AC149" s="945">
        <f t="shared" si="4"/>
        <v>5</v>
      </c>
      <c r="AD149">
        <f t="shared" si="5"/>
        <v>1</v>
      </c>
      <c r="AF149">
        <f t="shared" si="6"/>
        <v>1</v>
      </c>
      <c r="AG149">
        <f t="shared" si="7"/>
        <v>1</v>
      </c>
    </row>
    <row r="150" spans="28:33" ht="12.75">
      <c r="AB150">
        <f t="shared" si="3"/>
        <v>1</v>
      </c>
      <c r="AC150" s="945">
        <f t="shared" si="4"/>
        <v>5</v>
      </c>
      <c r="AD150">
        <f t="shared" si="5"/>
        <v>1</v>
      </c>
      <c r="AF150">
        <f t="shared" si="6"/>
        <v>1</v>
      </c>
      <c r="AG150">
        <f t="shared" si="7"/>
        <v>1</v>
      </c>
    </row>
    <row r="151" spans="28:33" ht="12.75">
      <c r="AB151">
        <f t="shared" si="3"/>
        <v>1</v>
      </c>
      <c r="AC151" s="945">
        <f t="shared" si="4"/>
        <v>5</v>
      </c>
      <c r="AD151">
        <f t="shared" si="5"/>
        <v>1</v>
      </c>
      <c r="AF151">
        <f t="shared" si="6"/>
        <v>1</v>
      </c>
      <c r="AG151">
        <f t="shared" si="7"/>
        <v>1</v>
      </c>
    </row>
    <row r="152" spans="28:33" ht="12.75">
      <c r="AB152">
        <f t="shared" si="3"/>
        <v>1</v>
      </c>
      <c r="AC152" s="945">
        <f t="shared" si="4"/>
        <v>5</v>
      </c>
      <c r="AD152">
        <f t="shared" si="5"/>
        <v>1</v>
      </c>
      <c r="AF152">
        <f t="shared" si="6"/>
        <v>1</v>
      </c>
      <c r="AG152">
        <f t="shared" si="7"/>
        <v>1</v>
      </c>
    </row>
    <row r="153" spans="28:33" ht="12.75">
      <c r="AB153">
        <f t="shared" si="3"/>
        <v>1</v>
      </c>
      <c r="AC153" s="945">
        <f t="shared" si="4"/>
        <v>5</v>
      </c>
      <c r="AD153">
        <f t="shared" si="5"/>
        <v>1</v>
      </c>
      <c r="AF153">
        <f t="shared" si="6"/>
        <v>1</v>
      </c>
      <c r="AG153">
        <f t="shared" si="7"/>
        <v>1</v>
      </c>
    </row>
    <row r="154" spans="28:33" ht="12.75">
      <c r="AB154">
        <f t="shared" si="3"/>
        <v>1</v>
      </c>
      <c r="AC154" s="945">
        <f t="shared" si="4"/>
        <v>5</v>
      </c>
      <c r="AD154">
        <f t="shared" si="5"/>
        <v>1</v>
      </c>
      <c r="AF154">
        <f t="shared" si="6"/>
        <v>1</v>
      </c>
      <c r="AG154">
        <f t="shared" si="7"/>
        <v>1</v>
      </c>
    </row>
    <row r="155" spans="28:33" ht="12.75">
      <c r="AB155">
        <v>1</v>
      </c>
      <c r="AC155" s="904" t="s">
        <v>814</v>
      </c>
      <c r="AD155">
        <f t="shared" si="5"/>
        <v>1</v>
      </c>
      <c r="AF155">
        <v>1</v>
      </c>
      <c r="AG155">
        <v>1</v>
      </c>
    </row>
    <row r="156" spans="28:33" ht="12.75">
      <c r="AB156">
        <f>SUM(AB140:AB155)</f>
        <v>16</v>
      </c>
      <c r="AC156">
        <f>SUM(AC140:AC155)</f>
        <v>75</v>
      </c>
      <c r="AD156">
        <f>SUM(AD140:AD155)</f>
        <v>16</v>
      </c>
      <c r="AF156">
        <f>SUM(AF140:AF155)</f>
        <v>16</v>
      </c>
      <c r="AG156">
        <f>SUM(AG140:AG155)</f>
        <v>16</v>
      </c>
    </row>
    <row r="158" ht="12.75">
      <c r="AD158">
        <f>AA140+AB156+AD156</f>
        <v>48</v>
      </c>
    </row>
    <row r="160" ht="12.75">
      <c r="AB160" t="str">
        <f>IF($AA$140&gt;13,"A Minimum of 3 Different Community Service Activities is Required!",IF($AB$156&lt;&gt;$AD$156,"Number of Activities &amp; Years Do not Match",IF($AD$158&gt;39,"A Minimum of 3 Community Service Activities is Required"," ")))</f>
        <v>A Minimum of 3 Different Community Service Activities is Required!</v>
      </c>
    </row>
    <row r="163" ht="12.75">
      <c r="AB163" s="610" t="str">
        <f>IF($AA$140&gt;13,"A Minimum of 3 Different Community Service Activities is Required!",IF($AB$156&lt;&gt;$AD$156,"Number of Activities - Years or Hours Do not Match",IF($AB$156&lt;&gt;$AG$156,"Activities and Hours Do Not Match",IF($AF$156&lt;&gt;$AB$156,"Year Not indicated or Activity with Matching Year is Missing",IF($AD$158&gt;39,"A Minimum of 3 Community Service Activities is Required",IF($H$42&lt;50," Must have at least 50 Community Service Hours"," "))))))</f>
        <v>A Minimum of 3 Different Community Service Activities is Required!</v>
      </c>
    </row>
    <row r="166" ht="12.75">
      <c r="AB166" s="610" t="str">
        <f>IF($AA$140&gt;14,"A Minimum of 2 Different Community Service Activities is Required!",IF($AB$156&lt;&gt;$AD$156,"Number of Activities - Years or Hours Do not Match",IF($AB$156&lt;&gt;$AG$156,"Activities and Hours Do Not Match",IF($AF$156&lt;&gt;$AB$156,"Year Not indicated or Activity with Matching Year is Missing",IF($AD$158&gt;42,"A Minimum of 2 Community Service Activities is Required",IF($H$42&lt;25," Must have at least 25 Community Service Hours"," "))))))</f>
        <v>A Minimum of 2 Different Community Service Activities is Required!</v>
      </c>
    </row>
  </sheetData>
  <sheetProtection password="F189" sheet="1" objects="1" scenarios="1" selectLockedCells="1"/>
  <mergeCells count="38">
    <mergeCell ref="A4:C4"/>
    <mergeCell ref="D4:H4"/>
    <mergeCell ref="C27:G27"/>
    <mergeCell ref="D26:G26"/>
    <mergeCell ref="B25:F25"/>
    <mergeCell ref="A6:C6"/>
    <mergeCell ref="A27:B27"/>
    <mergeCell ref="A5:C5"/>
    <mergeCell ref="A28:B28"/>
    <mergeCell ref="A29:B29"/>
    <mergeCell ref="A30:B30"/>
    <mergeCell ref="C30:G30"/>
    <mergeCell ref="C28:G28"/>
    <mergeCell ref="C29:G29"/>
    <mergeCell ref="A43:H43"/>
    <mergeCell ref="A37:B37"/>
    <mergeCell ref="A38:B38"/>
    <mergeCell ref="A39:B39"/>
    <mergeCell ref="A40:B40"/>
    <mergeCell ref="A41:B41"/>
    <mergeCell ref="C38:G38"/>
    <mergeCell ref="C39:G39"/>
    <mergeCell ref="C40:G40"/>
    <mergeCell ref="C36:G36"/>
    <mergeCell ref="A36:B36"/>
    <mergeCell ref="C41:G41"/>
    <mergeCell ref="A42:G42"/>
    <mergeCell ref="C37:G37"/>
    <mergeCell ref="C35:G35"/>
    <mergeCell ref="A35:B35"/>
    <mergeCell ref="A31:B31"/>
    <mergeCell ref="A33:B33"/>
    <mergeCell ref="A34:B34"/>
    <mergeCell ref="C34:G34"/>
    <mergeCell ref="C31:G31"/>
    <mergeCell ref="C32:G32"/>
    <mergeCell ref="C33:G33"/>
    <mergeCell ref="A32:B32"/>
  </mergeCells>
  <printOptions/>
  <pageMargins left="0.5" right="0.5" top="0.5" bottom="0.5" header="0.5" footer="0.5"/>
  <pageSetup fitToHeight="1" fitToWidth="1" horizontalDpi="360" verticalDpi="360" orientation="portrait" scale="93"/>
  <headerFooter>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4" sqref="A4"/>
    </sheetView>
  </sheetViews>
  <sheetFormatPr defaultColWidth="8.8515625" defaultRowHeight="12.75"/>
  <cols>
    <col min="1" max="1" width="6.28125" style="0" customWidth="1"/>
  </cols>
  <sheetData>
    <row r="1" ht="12.75">
      <c r="A1" s="610"/>
    </row>
    <row r="2" spans="1:12" ht="18">
      <c r="A2" s="816" t="s">
        <v>16</v>
      </c>
      <c r="B2" s="817"/>
      <c r="C2" s="817"/>
      <c r="D2" s="817"/>
      <c r="E2" s="817"/>
      <c r="F2" s="817"/>
      <c r="G2" s="817"/>
      <c r="H2" s="817"/>
      <c r="I2" s="817"/>
      <c r="J2" s="817"/>
      <c r="K2" s="818"/>
      <c r="L2" s="818"/>
    </row>
    <row r="3" spans="1:12" ht="18">
      <c r="A3" s="816" t="s">
        <v>822</v>
      </c>
      <c r="B3" s="816"/>
      <c r="C3" s="816"/>
      <c r="D3" s="816"/>
      <c r="E3" s="816"/>
      <c r="F3" s="816"/>
      <c r="G3" s="816"/>
      <c r="H3" s="816"/>
      <c r="I3" s="816"/>
      <c r="J3" s="816"/>
      <c r="K3" s="816"/>
      <c r="L3" s="818"/>
    </row>
    <row r="4" spans="1:12" ht="18">
      <c r="A4" s="816"/>
      <c r="B4" s="816"/>
      <c r="C4" s="816"/>
      <c r="D4" s="816"/>
      <c r="E4" s="816"/>
      <c r="F4" s="816"/>
      <c r="G4" s="816"/>
      <c r="H4" s="816"/>
      <c r="I4" s="816"/>
      <c r="J4" s="816"/>
      <c r="K4" s="816"/>
      <c r="L4" s="818"/>
    </row>
    <row r="5" spans="1:12" ht="18">
      <c r="A5" s="816"/>
      <c r="B5" s="819" t="s">
        <v>17</v>
      </c>
      <c r="C5" s="816"/>
      <c r="D5" s="816"/>
      <c r="E5" s="816"/>
      <c r="F5" s="816"/>
      <c r="G5" s="816"/>
      <c r="H5" s="816"/>
      <c r="I5" s="816"/>
      <c r="J5" s="816"/>
      <c r="K5" s="816"/>
      <c r="L5" s="818"/>
    </row>
    <row r="6" spans="1:12" ht="12.75">
      <c r="A6" s="818"/>
      <c r="B6" s="818"/>
      <c r="C6" s="818"/>
      <c r="D6" s="818"/>
      <c r="E6" s="818"/>
      <c r="F6" s="818"/>
      <c r="G6" s="818"/>
      <c r="H6" s="818"/>
      <c r="I6" s="818"/>
      <c r="J6" s="818"/>
      <c r="K6" s="818"/>
      <c r="L6" s="818"/>
    </row>
    <row r="7" spans="1:12" ht="15" customHeight="1">
      <c r="A7" s="820" t="s">
        <v>18</v>
      </c>
      <c r="B7" s="821" t="s">
        <v>19</v>
      </c>
      <c r="C7" s="821"/>
      <c r="D7" s="821"/>
      <c r="E7" s="821"/>
      <c r="F7" s="821"/>
      <c r="G7" s="821"/>
      <c r="H7" s="821"/>
      <c r="I7" s="821"/>
      <c r="J7" s="818"/>
      <c r="K7" s="818"/>
      <c r="L7" s="818"/>
    </row>
    <row r="8" spans="1:12" ht="15" customHeight="1">
      <c r="A8" s="820"/>
      <c r="B8" s="821"/>
      <c r="C8" s="821"/>
      <c r="D8" s="821"/>
      <c r="E8" s="821"/>
      <c r="F8" s="821"/>
      <c r="G8" s="821"/>
      <c r="H8" s="821"/>
      <c r="I8" s="821"/>
      <c r="J8" s="818"/>
      <c r="K8" s="818"/>
      <c r="L8" s="818"/>
    </row>
    <row r="9" spans="1:12" ht="15" customHeight="1">
      <c r="A9" s="822" t="s">
        <v>20</v>
      </c>
      <c r="B9" s="823" t="s">
        <v>613</v>
      </c>
      <c r="C9" s="824"/>
      <c r="D9" s="824"/>
      <c r="E9" s="824"/>
      <c r="F9" s="824"/>
      <c r="G9" s="824"/>
      <c r="H9" s="824"/>
      <c r="I9" s="824"/>
      <c r="J9" s="824"/>
      <c r="K9" s="824"/>
      <c r="L9" s="818"/>
    </row>
    <row r="10" spans="1:12" ht="15" customHeight="1">
      <c r="A10" s="822"/>
      <c r="B10" s="823"/>
      <c r="C10" s="824"/>
      <c r="D10" s="824"/>
      <c r="E10" s="824"/>
      <c r="F10" s="824"/>
      <c r="G10" s="824"/>
      <c r="H10" s="824"/>
      <c r="I10" s="824"/>
      <c r="J10" s="824"/>
      <c r="K10" s="824"/>
      <c r="L10" s="818"/>
    </row>
    <row r="11" spans="1:12" ht="15" customHeight="1">
      <c r="A11" s="820" t="s">
        <v>21</v>
      </c>
      <c r="B11" s="821" t="s">
        <v>614</v>
      </c>
      <c r="C11" s="818"/>
      <c r="D11" s="818"/>
      <c r="E11" s="818"/>
      <c r="F11" s="818"/>
      <c r="G11" s="818"/>
      <c r="H11" s="818"/>
      <c r="I11" s="818"/>
      <c r="J11" s="818"/>
      <c r="K11" s="818"/>
      <c r="L11" s="818"/>
    </row>
    <row r="12" spans="1:12" ht="15" customHeight="1">
      <c r="A12" s="820"/>
      <c r="B12" s="821"/>
      <c r="C12" s="818"/>
      <c r="D12" s="818"/>
      <c r="E12" s="818"/>
      <c r="F12" s="818"/>
      <c r="G12" s="818"/>
      <c r="H12" s="818"/>
      <c r="I12" s="818"/>
      <c r="J12" s="818"/>
      <c r="K12" s="818"/>
      <c r="L12" s="818"/>
    </row>
    <row r="13" spans="1:12" ht="15" customHeight="1">
      <c r="A13" s="820" t="s">
        <v>22</v>
      </c>
      <c r="B13" s="864" t="s">
        <v>23</v>
      </c>
      <c r="C13" s="818"/>
      <c r="D13" s="818"/>
      <c r="E13" s="818"/>
      <c r="F13" s="818"/>
      <c r="G13" s="818"/>
      <c r="H13" s="818"/>
      <c r="I13" s="818"/>
      <c r="J13" s="818"/>
      <c r="K13" s="818"/>
      <c r="L13" s="818"/>
    </row>
    <row r="14" spans="1:12" ht="15" customHeight="1">
      <c r="A14" s="820"/>
      <c r="B14" s="864" t="s">
        <v>24</v>
      </c>
      <c r="C14" s="818"/>
      <c r="D14" s="818"/>
      <c r="E14" s="818"/>
      <c r="F14" s="818"/>
      <c r="G14" s="818"/>
      <c r="H14" s="818"/>
      <c r="I14" s="818"/>
      <c r="J14" s="818"/>
      <c r="K14" s="818"/>
      <c r="L14" s="818"/>
    </row>
    <row r="15" spans="1:12" ht="15" customHeight="1">
      <c r="A15" s="820"/>
      <c r="B15" s="818"/>
      <c r="C15" s="818"/>
      <c r="D15" s="818"/>
      <c r="E15" s="818"/>
      <c r="F15" s="818"/>
      <c r="G15" s="818"/>
      <c r="H15" s="818"/>
      <c r="I15" s="818"/>
      <c r="J15" s="818"/>
      <c r="K15" s="818"/>
      <c r="L15" s="818"/>
    </row>
    <row r="16" spans="1:12" ht="15" customHeight="1">
      <c r="A16" s="820" t="s">
        <v>25</v>
      </c>
      <c r="B16" s="821" t="s">
        <v>26</v>
      </c>
      <c r="C16" s="821"/>
      <c r="D16" s="821"/>
      <c r="E16" s="821"/>
      <c r="F16" s="821"/>
      <c r="G16" s="821"/>
      <c r="H16" s="821"/>
      <c r="I16" s="821"/>
      <c r="J16" s="818"/>
      <c r="K16" s="818"/>
      <c r="L16" s="818"/>
    </row>
    <row r="17" spans="1:12" ht="15" customHeight="1">
      <c r="A17" s="820"/>
      <c r="B17" s="821"/>
      <c r="C17" s="821"/>
      <c r="D17" s="821"/>
      <c r="E17" s="821"/>
      <c r="F17" s="821"/>
      <c r="G17" s="821"/>
      <c r="H17" s="821"/>
      <c r="I17" s="821"/>
      <c r="J17" s="818"/>
      <c r="K17" s="818"/>
      <c r="L17" s="818"/>
    </row>
    <row r="18" spans="1:12" ht="15">
      <c r="A18" s="820" t="s">
        <v>27</v>
      </c>
      <c r="B18" s="821" t="s">
        <v>28</v>
      </c>
      <c r="C18" s="821"/>
      <c r="D18" s="821"/>
      <c r="E18" s="821"/>
      <c r="F18" s="821"/>
      <c r="G18" s="821"/>
      <c r="H18" s="821"/>
      <c r="I18" s="821"/>
      <c r="J18" s="818"/>
      <c r="K18" s="818"/>
      <c r="L18" s="818"/>
    </row>
    <row r="19" spans="1:12" ht="15">
      <c r="A19" s="820"/>
      <c r="B19" s="821"/>
      <c r="C19" s="821"/>
      <c r="D19" s="821"/>
      <c r="E19" s="821"/>
      <c r="F19" s="821"/>
      <c r="G19" s="821"/>
      <c r="H19" s="821"/>
      <c r="I19" s="821"/>
      <c r="J19" s="818"/>
      <c r="K19" s="818"/>
      <c r="L19" s="818"/>
    </row>
    <row r="20" spans="1:12" ht="15.75">
      <c r="A20" s="820" t="s">
        <v>29</v>
      </c>
      <c r="B20" s="821" t="s">
        <v>30</v>
      </c>
      <c r="C20" s="821"/>
      <c r="D20" s="821"/>
      <c r="E20" s="821"/>
      <c r="F20" s="821"/>
      <c r="G20" s="821"/>
      <c r="H20" s="821"/>
      <c r="I20" s="821"/>
      <c r="J20" s="818"/>
      <c r="K20" s="818"/>
      <c r="L20" s="818"/>
    </row>
    <row r="21" spans="1:12" ht="15">
      <c r="A21" s="820"/>
      <c r="B21" s="821" t="s">
        <v>701</v>
      </c>
      <c r="C21" s="821"/>
      <c r="D21" s="821"/>
      <c r="E21" s="821"/>
      <c r="F21" s="821"/>
      <c r="G21" s="821"/>
      <c r="H21" s="821"/>
      <c r="I21" s="821"/>
      <c r="J21" s="818"/>
      <c r="K21" s="818"/>
      <c r="L21" s="818"/>
    </row>
    <row r="22" spans="1:12" ht="15">
      <c r="A22" s="820"/>
      <c r="B22" s="821"/>
      <c r="C22" s="821"/>
      <c r="D22" s="821"/>
      <c r="E22" s="821"/>
      <c r="F22" s="821"/>
      <c r="G22" s="821"/>
      <c r="H22" s="821"/>
      <c r="I22" s="821"/>
      <c r="J22" s="818"/>
      <c r="K22" s="818"/>
      <c r="L22" s="818"/>
    </row>
    <row r="23" spans="1:12" ht="15.75">
      <c r="A23" s="820" t="s">
        <v>31</v>
      </c>
      <c r="B23" s="821" t="s">
        <v>32</v>
      </c>
      <c r="C23" s="821"/>
      <c r="D23" s="821"/>
      <c r="E23" s="821"/>
      <c r="F23" s="821"/>
      <c r="G23" s="821"/>
      <c r="H23" s="821"/>
      <c r="I23" s="821"/>
      <c r="J23" s="818"/>
      <c r="K23" s="818"/>
      <c r="L23" s="818"/>
    </row>
    <row r="24" spans="1:12" ht="15">
      <c r="A24" s="820"/>
      <c r="B24" s="821"/>
      <c r="C24" s="821"/>
      <c r="D24" s="821"/>
      <c r="E24" s="821"/>
      <c r="F24" s="821"/>
      <c r="G24" s="821"/>
      <c r="H24" s="821"/>
      <c r="I24" s="821"/>
      <c r="J24" s="818"/>
      <c r="K24" s="818"/>
      <c r="L24" s="818"/>
    </row>
    <row r="25" spans="1:12" ht="15">
      <c r="A25" s="820" t="s">
        <v>33</v>
      </c>
      <c r="B25" s="821" t="s">
        <v>34</v>
      </c>
      <c r="C25" s="821"/>
      <c r="D25" s="821"/>
      <c r="E25" s="821"/>
      <c r="F25" s="821"/>
      <c r="G25" s="821"/>
      <c r="H25" s="821"/>
      <c r="I25" s="821"/>
      <c r="J25" s="818"/>
      <c r="K25" s="818"/>
      <c r="L25" s="818"/>
    </row>
    <row r="26" spans="1:12" ht="15">
      <c r="A26" s="820"/>
      <c r="B26" s="821"/>
      <c r="C26" s="821"/>
      <c r="D26" s="821"/>
      <c r="E26" s="821"/>
      <c r="F26" s="821"/>
      <c r="G26" s="821"/>
      <c r="H26" s="821"/>
      <c r="I26" s="821"/>
      <c r="J26" s="818"/>
      <c r="K26" s="818"/>
      <c r="L26" s="818"/>
    </row>
    <row r="27" spans="1:12" ht="15">
      <c r="A27" s="820" t="s">
        <v>35</v>
      </c>
      <c r="B27" s="821" t="s">
        <v>36</v>
      </c>
      <c r="C27" s="821"/>
      <c r="D27" s="821"/>
      <c r="E27" s="821"/>
      <c r="F27" s="821"/>
      <c r="G27" s="821"/>
      <c r="H27" s="821"/>
      <c r="I27" s="821"/>
      <c r="J27" s="818"/>
      <c r="K27" s="818"/>
      <c r="L27" s="818"/>
    </row>
    <row r="28" spans="1:12" ht="15">
      <c r="A28" s="820"/>
      <c r="B28" s="821"/>
      <c r="C28" s="821"/>
      <c r="D28" s="821"/>
      <c r="E28" s="821"/>
      <c r="F28" s="821"/>
      <c r="G28" s="821"/>
      <c r="H28" s="821"/>
      <c r="I28" s="821"/>
      <c r="J28" s="818"/>
      <c r="K28" s="818"/>
      <c r="L28" s="818"/>
    </row>
    <row r="29" spans="1:12" ht="15.75">
      <c r="A29" s="820" t="s">
        <v>420</v>
      </c>
      <c r="B29" s="821" t="s">
        <v>617</v>
      </c>
      <c r="C29" s="821"/>
      <c r="D29" s="821"/>
      <c r="E29" s="821"/>
      <c r="F29" s="821"/>
      <c r="G29" s="821"/>
      <c r="H29" s="821"/>
      <c r="I29" s="821"/>
      <c r="J29" s="818"/>
      <c r="K29" s="818"/>
      <c r="L29" s="818"/>
    </row>
    <row r="30" spans="1:12" ht="15">
      <c r="A30" s="820"/>
      <c r="B30" s="821" t="s">
        <v>618</v>
      </c>
      <c r="C30" s="821"/>
      <c r="D30" s="821"/>
      <c r="E30" s="821"/>
      <c r="F30" s="821"/>
      <c r="G30" s="821"/>
      <c r="H30" s="821"/>
      <c r="I30" s="821"/>
      <c r="J30" s="818"/>
      <c r="K30" s="818"/>
      <c r="L30" s="818"/>
    </row>
    <row r="31" spans="1:12" ht="15">
      <c r="A31" s="820"/>
      <c r="B31" s="865" t="s">
        <v>615</v>
      </c>
      <c r="C31" s="821"/>
      <c r="D31" s="821"/>
      <c r="E31" s="821"/>
      <c r="F31" s="821"/>
      <c r="G31" s="821"/>
      <c r="H31" s="821"/>
      <c r="I31" s="821"/>
      <c r="J31" s="818"/>
      <c r="K31" s="818"/>
      <c r="L31" s="818"/>
    </row>
    <row r="32" spans="1:12" ht="15">
      <c r="A32" s="818"/>
      <c r="B32" s="865" t="s">
        <v>616</v>
      </c>
      <c r="C32" s="818"/>
      <c r="D32" s="818"/>
      <c r="E32" s="818"/>
      <c r="F32" s="818"/>
      <c r="G32" s="818"/>
      <c r="H32" s="818"/>
      <c r="I32" s="818"/>
      <c r="J32" s="818"/>
      <c r="K32" s="818"/>
      <c r="L32" s="818"/>
    </row>
    <row r="34" ht="12.75">
      <c r="F34" s="610"/>
    </row>
    <row r="35" ht="15">
      <c r="A35" s="161"/>
    </row>
    <row r="36" spans="2:3" ht="14.25">
      <c r="B36" s="252"/>
      <c r="C36" s="252"/>
    </row>
    <row r="37" spans="2:3" ht="14.25">
      <c r="B37" s="252"/>
      <c r="C37" s="252"/>
    </row>
    <row r="38" spans="2:3" ht="14.25">
      <c r="B38" s="252"/>
      <c r="C38" s="252"/>
    </row>
    <row r="39" spans="2:3" ht="14.25">
      <c r="B39" s="252"/>
      <c r="C39" s="252"/>
    </row>
    <row r="40" spans="2:5" ht="14.25">
      <c r="B40" s="252"/>
      <c r="C40" s="252"/>
      <c r="E40" s="252"/>
    </row>
    <row r="41" spans="2:3" ht="14.25">
      <c r="B41" s="252"/>
      <c r="C41" s="252"/>
    </row>
    <row r="42" spans="2:3" ht="14.25">
      <c r="B42" s="252"/>
      <c r="C42" s="252"/>
    </row>
    <row r="43" spans="2:3" ht="6.75" customHeight="1">
      <c r="B43" s="252"/>
      <c r="C43" s="252"/>
    </row>
    <row r="44" spans="2:3" ht="14.25">
      <c r="B44" s="252"/>
      <c r="C44" s="252"/>
    </row>
    <row r="45" spans="2:3" ht="14.25">
      <c r="B45" s="252"/>
      <c r="C45" s="252"/>
    </row>
    <row r="46" spans="2:3" ht="14.25">
      <c r="B46" s="252"/>
      <c r="C46" s="676"/>
    </row>
    <row r="47" spans="2:3" ht="14.25">
      <c r="B47" s="252"/>
      <c r="C47" s="252"/>
    </row>
    <row r="48" spans="2:3" ht="14.25">
      <c r="B48" s="252"/>
      <c r="C48" s="252"/>
    </row>
    <row r="49" spans="2:3" ht="14.25">
      <c r="B49" s="252"/>
      <c r="C49" s="252"/>
    </row>
    <row r="50" spans="2:3" ht="14.25">
      <c r="B50" s="252"/>
      <c r="C50" s="252"/>
    </row>
    <row r="51" spans="2:3" ht="14.25">
      <c r="B51" s="252"/>
      <c r="C51" s="252"/>
    </row>
  </sheetData>
  <sheetProtection/>
  <printOptions/>
  <pageMargins left="0.5" right="0.5" top="0.75" bottom="0.5" header="0.5" footer="0.5"/>
  <pageSetup fitToHeight="1" fitToWidth="1" horizontalDpi="300" verticalDpi="300" orientation="portrait" scale="91"/>
</worksheet>
</file>

<file path=xl/worksheets/sheet20.xml><?xml version="1.0" encoding="utf-8"?>
<worksheet xmlns="http://schemas.openxmlformats.org/spreadsheetml/2006/main" xmlns:r="http://schemas.openxmlformats.org/officeDocument/2006/relationships">
  <sheetPr>
    <pageSetUpPr fitToPage="1"/>
  </sheetPr>
  <dimension ref="A2:AV165"/>
  <sheetViews>
    <sheetView showGridLines="0" showZeros="0" zoomScalePageLayoutView="0" workbookViewId="0" topLeftCell="A1">
      <selection activeCell="A3" sqref="A3"/>
    </sheetView>
  </sheetViews>
  <sheetFormatPr defaultColWidth="8.8515625" defaultRowHeight="12.75"/>
  <cols>
    <col min="1" max="1" width="1.28515625" style="0" customWidth="1"/>
    <col min="2" max="2" width="6.8515625" style="0" customWidth="1"/>
    <col min="3" max="3" width="37.7109375" style="0" customWidth="1"/>
    <col min="4" max="8" width="11.7109375" style="338" customWidth="1"/>
    <col min="9" max="9" width="12.421875" style="0" customWidth="1"/>
    <col min="10" max="25" width="8.8515625" style="0" customWidth="1"/>
    <col min="26" max="26" width="9.140625" style="0" hidden="1" customWidth="1"/>
    <col min="27" max="31" width="8.8515625" style="0" hidden="1" customWidth="1"/>
    <col min="32" max="48" width="9.140625" style="0" hidden="1" customWidth="1"/>
  </cols>
  <sheetData>
    <row r="2" ht="20.25" customHeight="1">
      <c r="B2" s="1043" t="s">
        <v>816</v>
      </c>
    </row>
    <row r="3" spans="1:2" ht="12.75">
      <c r="A3" s="610"/>
      <c r="B3" s="610"/>
    </row>
    <row r="4" spans="1:4" ht="20.25">
      <c r="A4" s="350" t="s">
        <v>537</v>
      </c>
      <c r="B4" s="350"/>
      <c r="D4" s="351" t="s">
        <v>725</v>
      </c>
    </row>
    <row r="5" ht="13.5" customHeight="1" thickBot="1">
      <c r="C5" s="936" t="str">
        <f>AB132</f>
        <v>A Minimum of 5 Different FFA Activities/Offices is Required!</v>
      </c>
    </row>
    <row r="6" spans="1:8" ht="19.5" customHeight="1" thickBot="1">
      <c r="A6" s="1125" t="s">
        <v>546</v>
      </c>
      <c r="B6" s="1126"/>
      <c r="C6" s="1127"/>
      <c r="D6" s="1128" t="s">
        <v>538</v>
      </c>
      <c r="E6" s="1129"/>
      <c r="F6" s="1129"/>
      <c r="G6" s="1129"/>
      <c r="H6" s="1130"/>
    </row>
    <row r="7" spans="1:8" ht="19.5" customHeight="1">
      <c r="A7" s="1144" t="s">
        <v>723</v>
      </c>
      <c r="B7" s="1145"/>
      <c r="C7" s="1146"/>
      <c r="D7" s="344"/>
      <c r="E7" s="765" t="s">
        <v>539</v>
      </c>
      <c r="F7" s="345"/>
      <c r="G7" s="764" t="s">
        <v>540</v>
      </c>
      <c r="H7" s="346"/>
    </row>
    <row r="8" spans="1:8" ht="19.5" customHeight="1" thickBot="1">
      <c r="A8" s="1139" t="s">
        <v>724</v>
      </c>
      <c r="B8" s="1140"/>
      <c r="C8" s="1141"/>
      <c r="D8" s="766" t="s">
        <v>541</v>
      </c>
      <c r="E8" s="767" t="s">
        <v>542</v>
      </c>
      <c r="F8" s="767" t="s">
        <v>543</v>
      </c>
      <c r="G8" s="768" t="s">
        <v>544</v>
      </c>
      <c r="H8" s="769" t="s">
        <v>545</v>
      </c>
    </row>
    <row r="9" spans="1:8" ht="18" customHeight="1">
      <c r="A9" s="1019"/>
      <c r="B9" s="472">
        <f>'Page 12'!B7</f>
        <v>0</v>
      </c>
      <c r="C9" s="1020"/>
      <c r="D9" s="1021">
        <f>'Page 12'!D7</f>
        <v>0</v>
      </c>
      <c r="E9" s="1022">
        <f>'Page 12'!E7</f>
        <v>0</v>
      </c>
      <c r="F9" s="1022">
        <f>'Page 12'!F7</f>
        <v>0</v>
      </c>
      <c r="G9" s="1022">
        <f>'Page 12'!G7</f>
        <v>0</v>
      </c>
      <c r="H9" s="1023">
        <f>'Page 12'!H7</f>
        <v>0</v>
      </c>
    </row>
    <row r="10" spans="1:8" ht="18" customHeight="1">
      <c r="A10" s="1024"/>
      <c r="B10" s="1001">
        <f>'Page 12'!B8</f>
        <v>0</v>
      </c>
      <c r="C10" s="1025"/>
      <c r="D10" s="1026">
        <f>'Page 12'!D8</f>
        <v>0</v>
      </c>
      <c r="E10" s="1027">
        <f>'Page 12'!E8</f>
        <v>0</v>
      </c>
      <c r="F10" s="1027">
        <f>'Page 12'!F8</f>
        <v>0</v>
      </c>
      <c r="G10" s="1027">
        <f>'Page 12'!G8</f>
        <v>0</v>
      </c>
      <c r="H10" s="1028">
        <f>'Page 12'!H8</f>
        <v>0</v>
      </c>
    </row>
    <row r="11" spans="1:8" ht="18" customHeight="1">
      <c r="A11" s="1024"/>
      <c r="B11" s="1001">
        <f>'Page 12'!B9</f>
        <v>0</v>
      </c>
      <c r="C11" s="1025"/>
      <c r="D11" s="1026">
        <f>'Page 12'!D9</f>
        <v>0</v>
      </c>
      <c r="E11" s="1027">
        <f>'Page 12'!E9</f>
        <v>0</v>
      </c>
      <c r="F11" s="1027">
        <f>'Page 12'!F9</f>
        <v>0</v>
      </c>
      <c r="G11" s="1027">
        <f>'Page 12'!G9</f>
        <v>0</v>
      </c>
      <c r="H11" s="1028">
        <f>'Page 12'!H9</f>
        <v>0</v>
      </c>
    </row>
    <row r="12" spans="1:8" ht="18" customHeight="1">
      <c r="A12" s="1024"/>
      <c r="B12" s="1001">
        <f>'Page 12'!B10</f>
        <v>0</v>
      </c>
      <c r="C12" s="1025"/>
      <c r="D12" s="1026">
        <f>'Page 12'!D10</f>
        <v>0</v>
      </c>
      <c r="E12" s="1027">
        <f>'Page 12'!E10</f>
        <v>0</v>
      </c>
      <c r="F12" s="1027">
        <f>'Page 12'!F10</f>
        <v>0</v>
      </c>
      <c r="G12" s="1027">
        <f>'Page 12'!G10</f>
        <v>0</v>
      </c>
      <c r="H12" s="1028">
        <f>'Page 12'!H10</f>
        <v>0</v>
      </c>
    </row>
    <row r="13" spans="1:8" ht="18" customHeight="1">
      <c r="A13" s="1024"/>
      <c r="B13" s="1001">
        <f>'Page 12'!B11</f>
        <v>0</v>
      </c>
      <c r="C13" s="1025"/>
      <c r="D13" s="1026">
        <f>'Page 12'!D11</f>
        <v>0</v>
      </c>
      <c r="E13" s="1027">
        <f>'Page 12'!E11</f>
        <v>0</v>
      </c>
      <c r="F13" s="1027">
        <f>'Page 12'!F11</f>
        <v>0</v>
      </c>
      <c r="G13" s="1027">
        <f>'Page 12'!G11</f>
        <v>0</v>
      </c>
      <c r="H13" s="1028">
        <f>'Page 12'!H11</f>
        <v>0</v>
      </c>
    </row>
    <row r="14" spans="1:8" ht="18" customHeight="1">
      <c r="A14" s="1024"/>
      <c r="B14" s="1001">
        <f>'Page 12'!B12</f>
        <v>0</v>
      </c>
      <c r="C14" s="1025"/>
      <c r="D14" s="1026">
        <f>'Page 12'!D12</f>
        <v>0</v>
      </c>
      <c r="E14" s="1027">
        <f>'Page 12'!E12</f>
        <v>0</v>
      </c>
      <c r="F14" s="1027">
        <f>'Page 12'!F12</f>
        <v>0</v>
      </c>
      <c r="G14" s="1027">
        <f>'Page 12'!G12</f>
        <v>0</v>
      </c>
      <c r="H14" s="1028">
        <f>'Page 12'!H12</f>
        <v>0</v>
      </c>
    </row>
    <row r="15" spans="1:8" ht="18" customHeight="1">
      <c r="A15" s="1024"/>
      <c r="B15" s="1001">
        <f>'Page 12'!B13</f>
        <v>0</v>
      </c>
      <c r="C15" s="1025"/>
      <c r="D15" s="1026">
        <f>'Page 12'!D13</f>
        <v>0</v>
      </c>
      <c r="E15" s="1027">
        <f>'Page 12'!E13</f>
        <v>0</v>
      </c>
      <c r="F15" s="1027">
        <f>'Page 12'!F13</f>
        <v>0</v>
      </c>
      <c r="G15" s="1027">
        <f>'Page 12'!G13</f>
        <v>0</v>
      </c>
      <c r="H15" s="1028">
        <f>'Page 12'!H13</f>
        <v>0</v>
      </c>
    </row>
    <row r="16" spans="1:8" ht="18" customHeight="1">
      <c r="A16" s="1024"/>
      <c r="B16" s="1001">
        <f>'Page 12'!B14</f>
        <v>0</v>
      </c>
      <c r="C16" s="1025"/>
      <c r="D16" s="1026">
        <f>'Page 12'!D14</f>
        <v>0</v>
      </c>
      <c r="E16" s="1027">
        <f>'Page 12'!E14</f>
        <v>0</v>
      </c>
      <c r="F16" s="1027">
        <f>'Page 12'!F14</f>
        <v>0</v>
      </c>
      <c r="G16" s="1027">
        <f>'Page 12'!G14</f>
        <v>0</v>
      </c>
      <c r="H16" s="1028">
        <f>'Page 12'!H14</f>
        <v>0</v>
      </c>
    </row>
    <row r="17" spans="1:8" ht="18" customHeight="1">
      <c r="A17" s="1024"/>
      <c r="B17" s="1001">
        <f>'Page 12'!B15</f>
        <v>0</v>
      </c>
      <c r="C17" s="1025"/>
      <c r="D17" s="1026">
        <f>'Page 12'!D15</f>
        <v>0</v>
      </c>
      <c r="E17" s="1027">
        <f>'Page 12'!E15</f>
        <v>0</v>
      </c>
      <c r="F17" s="1027">
        <f>'Page 12'!F15</f>
        <v>0</v>
      </c>
      <c r="G17" s="1027">
        <f>'Page 12'!G15</f>
        <v>0</v>
      </c>
      <c r="H17" s="1028">
        <f>'Page 12'!H15</f>
        <v>0</v>
      </c>
    </row>
    <row r="18" spans="1:8" ht="18" customHeight="1">
      <c r="A18" s="1024"/>
      <c r="B18" s="1001">
        <f>'Page 12'!B16</f>
        <v>0</v>
      </c>
      <c r="C18" s="1025"/>
      <c r="D18" s="1026">
        <f>'Page 12'!D16</f>
        <v>0</v>
      </c>
      <c r="E18" s="1027">
        <f>'Page 12'!E16</f>
        <v>0</v>
      </c>
      <c r="F18" s="1027">
        <f>'Page 12'!F16</f>
        <v>0</v>
      </c>
      <c r="G18" s="1027">
        <f>'Page 12'!G16</f>
        <v>0</v>
      </c>
      <c r="H18" s="1028">
        <f>'Page 12'!H16</f>
        <v>0</v>
      </c>
    </row>
    <row r="19" spans="1:8" ht="18" customHeight="1">
      <c r="A19" s="1024"/>
      <c r="B19" s="1001">
        <f>'Page 12'!B17</f>
        <v>0</v>
      </c>
      <c r="C19" s="1025"/>
      <c r="D19" s="1026">
        <f>'Page 12'!D17</f>
        <v>0</v>
      </c>
      <c r="E19" s="1027">
        <f>'Page 12'!E17</f>
        <v>0</v>
      </c>
      <c r="F19" s="1027">
        <f>'Page 12'!F17</f>
        <v>0</v>
      </c>
      <c r="G19" s="1027">
        <f>'Page 12'!G17</f>
        <v>0</v>
      </c>
      <c r="H19" s="1028">
        <f>'Page 12'!H17</f>
        <v>0</v>
      </c>
    </row>
    <row r="20" spans="1:8" ht="18" customHeight="1">
      <c r="A20" s="1024"/>
      <c r="B20" s="1001">
        <f>'Page 12'!B18</f>
        <v>0</v>
      </c>
      <c r="C20" s="1025"/>
      <c r="D20" s="1026">
        <f>'Page 12'!D18</f>
        <v>0</v>
      </c>
      <c r="E20" s="1027">
        <f>'Page 12'!E18</f>
        <v>0</v>
      </c>
      <c r="F20" s="1027">
        <f>'Page 12'!F18</f>
        <v>0</v>
      </c>
      <c r="G20" s="1027">
        <f>'Page 12'!G18</f>
        <v>0</v>
      </c>
      <c r="H20" s="1028">
        <f>'Page 12'!H18</f>
        <v>0</v>
      </c>
    </row>
    <row r="21" spans="1:8" ht="18" customHeight="1">
      <c r="A21" s="1024"/>
      <c r="B21" s="1001">
        <f>'Page 12'!B19</f>
        <v>0</v>
      </c>
      <c r="C21" s="1025"/>
      <c r="D21" s="1026">
        <f>'Page 12'!D19</f>
        <v>0</v>
      </c>
      <c r="E21" s="1027">
        <f>'Page 12'!E19</f>
        <v>0</v>
      </c>
      <c r="F21" s="1027">
        <f>'Page 12'!F19</f>
        <v>0</v>
      </c>
      <c r="G21" s="1027">
        <f>'Page 12'!G19</f>
        <v>0</v>
      </c>
      <c r="H21" s="1028">
        <f>'Page 12'!H19</f>
        <v>0</v>
      </c>
    </row>
    <row r="22" spans="1:8" ht="18" customHeight="1">
      <c r="A22" s="1024"/>
      <c r="B22" s="1001">
        <f>'Page 12'!B20</f>
        <v>0</v>
      </c>
      <c r="C22" s="1025"/>
      <c r="D22" s="1026">
        <f>'Page 12'!D20</f>
        <v>0</v>
      </c>
      <c r="E22" s="1027">
        <f>'Page 12'!E20</f>
        <v>0</v>
      </c>
      <c r="F22" s="1027">
        <f>'Page 12'!F20</f>
        <v>0</v>
      </c>
      <c r="G22" s="1027">
        <f>'Page 12'!G20</f>
        <v>0</v>
      </c>
      <c r="H22" s="1028">
        <f>'Page 12'!H20</f>
        <v>0</v>
      </c>
    </row>
    <row r="23" spans="1:8" ht="18" customHeight="1">
      <c r="A23" s="1024"/>
      <c r="B23" s="472">
        <f>'Page 12'!B21</f>
        <v>0</v>
      </c>
      <c r="C23" s="1020"/>
      <c r="D23" s="1021">
        <f>'Page 12'!D21</f>
        <v>0</v>
      </c>
      <c r="E23" s="1022">
        <f>'Page 12'!E21</f>
        <v>0</v>
      </c>
      <c r="F23" s="1022">
        <f>'Page 12'!F21</f>
        <v>0</v>
      </c>
      <c r="G23" s="1022">
        <f>'Page 12'!G21</f>
        <v>0</v>
      </c>
      <c r="H23" s="1023">
        <f>'Page 12'!H21</f>
        <v>0</v>
      </c>
    </row>
    <row r="24" spans="1:8" ht="18" customHeight="1" thickBot="1">
      <c r="A24" s="1029"/>
      <c r="B24" s="1030">
        <f>'Page 12'!B22</f>
        <v>0</v>
      </c>
      <c r="C24" s="1031"/>
      <c r="D24" s="1032">
        <f>'Page 12'!D22</f>
        <v>0</v>
      </c>
      <c r="E24" s="1033">
        <f>'Page 12'!E22</f>
        <v>0</v>
      </c>
      <c r="F24" s="1033">
        <f>'Page 12'!F22</f>
        <v>0</v>
      </c>
      <c r="G24" s="1033">
        <f>'Page 12'!G22</f>
        <v>0</v>
      </c>
      <c r="H24" s="1034">
        <f>'Page 12'!H22</f>
        <v>0</v>
      </c>
    </row>
    <row r="25" ht="10.5" customHeight="1"/>
    <row r="26" spans="1:8" ht="20.25">
      <c r="A26" s="342" t="s">
        <v>813</v>
      </c>
      <c r="B26" s="342"/>
      <c r="C26" s="342"/>
      <c r="G26" s="1014" t="str">
        <f>IF(AND(COUNTA(A29)=1,D102&lt;3),"Need at least 3 activities"," ")</f>
        <v> </v>
      </c>
      <c r="H26" s="896"/>
    </row>
    <row r="27" spans="1:7" ht="15.75" customHeight="1" thickBot="1">
      <c r="A27" s="342"/>
      <c r="B27" s="1137" t="str">
        <f>'Page 12'!$AB$166</f>
        <v>A Minimum of 2 Different Community Service Activities is Required!</v>
      </c>
      <c r="C27" s="1138"/>
      <c r="D27" s="1138"/>
      <c r="E27" s="1138"/>
      <c r="F27" s="1138"/>
      <c r="G27" s="1014"/>
    </row>
    <row r="28" spans="1:8" s="110" customFormat="1" ht="32.25" customHeight="1" thickBot="1">
      <c r="A28" s="343"/>
      <c r="B28" s="1006" t="s">
        <v>173</v>
      </c>
      <c r="C28" s="349" t="s">
        <v>546</v>
      </c>
      <c r="D28" s="1134" t="s">
        <v>815</v>
      </c>
      <c r="E28" s="1135"/>
      <c r="F28" s="1135"/>
      <c r="G28" s="1136"/>
      <c r="H28" s="1006" t="s">
        <v>742</v>
      </c>
    </row>
    <row r="29" spans="1:8" s="110" customFormat="1" ht="18" customHeight="1">
      <c r="A29" s="1161">
        <f>'Page 12'!A27</f>
        <v>0</v>
      </c>
      <c r="B29" s="1162"/>
      <c r="C29" s="1163">
        <f>'Page 12'!C27</f>
        <v>0</v>
      </c>
      <c r="D29" s="1164"/>
      <c r="E29" s="1164"/>
      <c r="F29" s="1164"/>
      <c r="G29" s="1165"/>
      <c r="H29" s="1015">
        <f>'Page 12'!H27</f>
        <v>0</v>
      </c>
    </row>
    <row r="30" spans="1:8" s="110" customFormat="1" ht="18" customHeight="1">
      <c r="A30" s="1147">
        <f>'Page 12'!A28</f>
        <v>0</v>
      </c>
      <c r="B30" s="1148"/>
      <c r="C30" s="1157">
        <f>'Page 12'!C28</f>
        <v>0</v>
      </c>
      <c r="D30" s="1158"/>
      <c r="E30" s="1158"/>
      <c r="F30" s="1158"/>
      <c r="G30" s="1159"/>
      <c r="H30" s="1016">
        <f>'Page 12'!H28</f>
        <v>0</v>
      </c>
    </row>
    <row r="31" spans="1:8" s="110" customFormat="1" ht="18" customHeight="1">
      <c r="A31" s="1147">
        <f>'Page 12'!A29</f>
        <v>0</v>
      </c>
      <c r="B31" s="1148"/>
      <c r="C31" s="1149">
        <f>'Page 12'!C29</f>
        <v>0</v>
      </c>
      <c r="D31" s="1150"/>
      <c r="E31" s="1150"/>
      <c r="F31" s="1150"/>
      <c r="G31" s="1151"/>
      <c r="H31" s="1017">
        <f>'Page 12'!H29</f>
        <v>0</v>
      </c>
    </row>
    <row r="32" spans="1:8" s="110" customFormat="1" ht="18" customHeight="1">
      <c r="A32" s="1147">
        <f>'Page 12'!A30</f>
        <v>0</v>
      </c>
      <c r="B32" s="1148"/>
      <c r="C32" s="1149">
        <f>'Page 12'!C30</f>
        <v>0</v>
      </c>
      <c r="D32" s="1150"/>
      <c r="E32" s="1150"/>
      <c r="F32" s="1150"/>
      <c r="G32" s="1151"/>
      <c r="H32" s="1016">
        <f>'Page 12'!H30</f>
        <v>0</v>
      </c>
    </row>
    <row r="33" spans="1:8" s="110" customFormat="1" ht="18" customHeight="1">
      <c r="A33" s="1147">
        <f>'Page 12'!A31</f>
        <v>0</v>
      </c>
      <c r="B33" s="1148"/>
      <c r="C33" s="1152">
        <f>'Page 12'!C31</f>
        <v>0</v>
      </c>
      <c r="D33" s="1153"/>
      <c r="E33" s="1153"/>
      <c r="F33" s="1153"/>
      <c r="G33" s="1154"/>
      <c r="H33" s="1017">
        <f>'Page 12'!H31</f>
        <v>0</v>
      </c>
    </row>
    <row r="34" spans="1:8" s="110" customFormat="1" ht="18" customHeight="1">
      <c r="A34" s="1147">
        <f>'Page 12'!A32</f>
        <v>0</v>
      </c>
      <c r="B34" s="1148"/>
      <c r="C34" s="1157">
        <f>'Page 12'!C32</f>
        <v>0</v>
      </c>
      <c r="D34" s="1158"/>
      <c r="E34" s="1158"/>
      <c r="F34" s="1158"/>
      <c r="G34" s="1159"/>
      <c r="H34" s="1016">
        <f>'Page 12'!H32</f>
        <v>0</v>
      </c>
    </row>
    <row r="35" spans="1:8" s="110" customFormat="1" ht="18" customHeight="1">
      <c r="A35" s="1147">
        <f>'Page 12'!A33</f>
        <v>0</v>
      </c>
      <c r="B35" s="1148"/>
      <c r="C35" s="1149">
        <f>'Page 12'!C33</f>
        <v>0</v>
      </c>
      <c r="D35" s="1150"/>
      <c r="E35" s="1150"/>
      <c r="F35" s="1150"/>
      <c r="G35" s="1151"/>
      <c r="H35" s="1017">
        <f>'Page 12'!H33</f>
        <v>0</v>
      </c>
    </row>
    <row r="36" spans="1:8" s="110" customFormat="1" ht="18" customHeight="1">
      <c r="A36" s="1147">
        <f>'Page 12'!A34</f>
        <v>0</v>
      </c>
      <c r="B36" s="1148"/>
      <c r="C36" s="1160">
        <f>'Page 12'!C34</f>
        <v>0</v>
      </c>
      <c r="D36" s="1158"/>
      <c r="E36" s="1158"/>
      <c r="F36" s="1158"/>
      <c r="G36" s="1159"/>
      <c r="H36" s="1016">
        <f>'Page 12'!H34</f>
        <v>0</v>
      </c>
    </row>
    <row r="37" spans="1:8" s="110" customFormat="1" ht="18" customHeight="1">
      <c r="A37" s="1147">
        <f>'Page 12'!A35</f>
        <v>0</v>
      </c>
      <c r="B37" s="1148"/>
      <c r="C37" s="1149">
        <f>'Page 12'!C35</f>
        <v>0</v>
      </c>
      <c r="D37" s="1150"/>
      <c r="E37" s="1150"/>
      <c r="F37" s="1150"/>
      <c r="G37" s="1151"/>
      <c r="H37" s="1017">
        <f>'Page 12'!H35</f>
        <v>0</v>
      </c>
    </row>
    <row r="38" spans="1:8" s="110" customFormat="1" ht="18" customHeight="1">
      <c r="A38" s="1147">
        <f>'Page 12'!A36</f>
        <v>0</v>
      </c>
      <c r="B38" s="1148"/>
      <c r="C38" s="1152">
        <f>'Page 12'!C36</f>
        <v>0</v>
      </c>
      <c r="D38" s="1153"/>
      <c r="E38" s="1153"/>
      <c r="F38" s="1153"/>
      <c r="G38" s="1154"/>
      <c r="H38" s="1016">
        <f>'Page 12'!H36</f>
        <v>0</v>
      </c>
    </row>
    <row r="39" spans="1:8" s="110" customFormat="1" ht="18" customHeight="1">
      <c r="A39" s="1147">
        <f>'Page 12'!A37</f>
        <v>0</v>
      </c>
      <c r="B39" s="1148"/>
      <c r="C39" s="1157">
        <f>'Page 12'!C37</f>
        <v>0</v>
      </c>
      <c r="D39" s="1158"/>
      <c r="E39" s="1158"/>
      <c r="F39" s="1158"/>
      <c r="G39" s="1159"/>
      <c r="H39" s="1017">
        <f>'Page 12'!H37</f>
        <v>0</v>
      </c>
    </row>
    <row r="40" spans="1:8" s="110" customFormat="1" ht="18" customHeight="1">
      <c r="A40" s="1147">
        <f>'Page 12'!A38</f>
        <v>0</v>
      </c>
      <c r="B40" s="1148"/>
      <c r="C40" s="1149">
        <f>'Page 12'!C38</f>
        <v>0</v>
      </c>
      <c r="D40" s="1150"/>
      <c r="E40" s="1150"/>
      <c r="F40" s="1150"/>
      <c r="G40" s="1151"/>
      <c r="H40" s="1017">
        <f>'Page 12'!H38</f>
        <v>0</v>
      </c>
    </row>
    <row r="41" spans="1:8" s="110" customFormat="1" ht="18" customHeight="1">
      <c r="A41" s="1147">
        <f>'Page 12'!A39</f>
        <v>0</v>
      </c>
      <c r="B41" s="1148"/>
      <c r="C41" s="1152">
        <f>'Page 12'!C39</f>
        <v>0</v>
      </c>
      <c r="D41" s="1153"/>
      <c r="E41" s="1153"/>
      <c r="F41" s="1153"/>
      <c r="G41" s="1154"/>
      <c r="H41" s="1016">
        <f>'Page 12'!H39</f>
        <v>0</v>
      </c>
    </row>
    <row r="42" spans="1:8" s="110" customFormat="1" ht="18" customHeight="1">
      <c r="A42" s="1147">
        <f>'Page 12'!A40</f>
        <v>0</v>
      </c>
      <c r="B42" s="1148"/>
      <c r="C42" s="1149">
        <f>'Page 12'!C40</f>
        <v>0</v>
      </c>
      <c r="D42" s="1150"/>
      <c r="E42" s="1150"/>
      <c r="F42" s="1150"/>
      <c r="G42" s="1151"/>
      <c r="H42" s="1017">
        <f>'Page 12'!H40</f>
        <v>0</v>
      </c>
    </row>
    <row r="43" spans="1:8" s="110" customFormat="1" ht="18" customHeight="1" thickBot="1">
      <c r="A43" s="1155">
        <f>'Page 12'!A41</f>
        <v>0</v>
      </c>
      <c r="B43" s="1156"/>
      <c r="C43" s="1152">
        <f>'Page 12'!C41</f>
        <v>0</v>
      </c>
      <c r="D43" s="1153"/>
      <c r="E43" s="1153"/>
      <c r="F43" s="1153"/>
      <c r="G43" s="1154"/>
      <c r="H43" s="1018">
        <f>'Page 12'!H41</f>
        <v>0</v>
      </c>
    </row>
    <row r="44" spans="1:8" s="110" customFormat="1" ht="18" customHeight="1" thickBot="1">
      <c r="A44" s="1118" t="s">
        <v>810</v>
      </c>
      <c r="B44" s="1119"/>
      <c r="C44" s="1120"/>
      <c r="D44" s="1120"/>
      <c r="E44" s="1120"/>
      <c r="F44" s="1120"/>
      <c r="G44" s="1121"/>
      <c r="H44" s="1009">
        <f>SUM(H29:H43)</f>
        <v>0</v>
      </c>
    </row>
    <row r="45" spans="1:11" s="110" customFormat="1" ht="15" customHeight="1">
      <c r="A45" s="1122" t="s">
        <v>638</v>
      </c>
      <c r="B45" s="1122"/>
      <c r="C45" s="1122"/>
      <c r="D45" s="1122"/>
      <c r="E45" s="1122"/>
      <c r="F45" s="1122"/>
      <c r="G45" s="1122"/>
      <c r="H45" s="1122"/>
      <c r="I45" s="884"/>
      <c r="J45" s="884"/>
      <c r="K45" s="884"/>
    </row>
    <row r="46" spans="1:8" ht="14.25">
      <c r="A46" s="226"/>
      <c r="B46" s="226" t="str">
        <f>Cover!$B$72</f>
        <v>  Our House Enterprises - Version 3</v>
      </c>
      <c r="D46"/>
      <c r="E46"/>
      <c r="G46" s="422" t="str">
        <f>("(")&amp;(Cover!$P$13)&amp;(" ")&amp;(Cover!$Q$15)&amp;(")")</f>
        <v>(TN )</v>
      </c>
      <c r="H46" s="802">
        <f ca="1">NOW()</f>
        <v>41604.64208252315</v>
      </c>
    </row>
    <row r="47" ht="12.75"/>
    <row r="48" ht="12.75">
      <c r="H48" s="814"/>
    </row>
    <row r="59" spans="1:48" s="338" customFormat="1" ht="12.75">
      <c r="A59"/>
      <c r="B59"/>
      <c r="C59"/>
      <c r="D59" s="610"/>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102" spans="3:28" ht="12.75" hidden="1">
      <c r="C102" s="354" t="s">
        <v>811</v>
      </c>
      <c r="D102" s="1008">
        <f>COUNTA(A29:G35)</f>
        <v>14</v>
      </c>
      <c r="AA102">
        <f>COUNTBLANK(C29:C44)</f>
        <v>1</v>
      </c>
      <c r="AB102" t="str">
        <f>IF(AA102&lt;=13," ",1)</f>
        <v> </v>
      </c>
    </row>
    <row r="103" spans="3:28" ht="12.75" hidden="1">
      <c r="C103" s="354" t="s">
        <v>810</v>
      </c>
      <c r="D103" s="1007">
        <f>H44</f>
        <v>0</v>
      </c>
      <c r="AA103">
        <f>COUNTBLANK(H29:H44)</f>
        <v>0</v>
      </c>
      <c r="AB103" t="str">
        <f>IF(AA103&lt;=13," ",1)</f>
        <v> </v>
      </c>
    </row>
    <row r="104" spans="4:27" ht="12.75" hidden="1">
      <c r="D104" s="338" t="str">
        <f>IF(AND(D102&gt;2,D103&gt;49),"MET","ERROR")</f>
        <v>ERROR</v>
      </c>
      <c r="AA104">
        <f>IF(AA102=AA103,1,2)</f>
        <v>2</v>
      </c>
    </row>
    <row r="105" ht="12.75">
      <c r="AA105" t="str">
        <f>IF($AA$104=2,"Number of Activities &amp; Number of Years Indicated Do Not Match - A Minimum of 3 Activities is required",IF($AB$102=1,"A Minimum of 3 Different non-FFA Activities is required!",IF($AB$103=1,"The Year is Missing on A Minimum of 3 non-FFA Activities"," ")))</f>
        <v>Number of Activities &amp; Number of Years Indicated Do Not Match - A Minimum of 3 Activities is required</v>
      </c>
    </row>
    <row r="112" spans="27:30" ht="12.75">
      <c r="AA112">
        <f>COUNTBLANK(C9:C24)</f>
        <v>16</v>
      </c>
      <c r="AB112">
        <f aca="true" t="shared" si="0" ref="AB112:AB127">COUNTBLANK(C9)</f>
        <v>1</v>
      </c>
      <c r="AC112">
        <f aca="true" t="shared" si="1" ref="AC112:AC127">(COUNTBLANK(D9:H9))</f>
        <v>0</v>
      </c>
      <c r="AD112">
        <f aca="true" t="shared" si="2" ref="AD112:AD127">IF(AB112=0,IF(AC112&lt;5,0,1),1)</f>
        <v>1</v>
      </c>
    </row>
    <row r="113" spans="28:30" ht="12.75">
      <c r="AB113">
        <f t="shared" si="0"/>
        <v>1</v>
      </c>
      <c r="AC113">
        <f t="shared" si="1"/>
        <v>0</v>
      </c>
      <c r="AD113">
        <f t="shared" si="2"/>
        <v>1</v>
      </c>
    </row>
    <row r="114" spans="28:30" ht="12.75">
      <c r="AB114">
        <f t="shared" si="0"/>
        <v>1</v>
      </c>
      <c r="AC114">
        <f t="shared" si="1"/>
        <v>0</v>
      </c>
      <c r="AD114">
        <f t="shared" si="2"/>
        <v>1</v>
      </c>
    </row>
    <row r="115" spans="4:30" ht="12.75">
      <c r="D115"/>
      <c r="E115"/>
      <c r="F115"/>
      <c r="G115"/>
      <c r="H115"/>
      <c r="AB115">
        <f t="shared" si="0"/>
        <v>1</v>
      </c>
      <c r="AC115">
        <f t="shared" si="1"/>
        <v>0</v>
      </c>
      <c r="AD115">
        <f t="shared" si="2"/>
        <v>1</v>
      </c>
    </row>
    <row r="116" spans="4:30" ht="12.75">
      <c r="D116"/>
      <c r="E116"/>
      <c r="F116"/>
      <c r="G116"/>
      <c r="H116"/>
      <c r="AB116">
        <f t="shared" si="0"/>
        <v>1</v>
      </c>
      <c r="AC116">
        <f t="shared" si="1"/>
        <v>0</v>
      </c>
      <c r="AD116">
        <f t="shared" si="2"/>
        <v>1</v>
      </c>
    </row>
    <row r="117" spans="4:30" ht="12.75">
      <c r="D117"/>
      <c r="E117"/>
      <c r="F117"/>
      <c r="G117"/>
      <c r="H117"/>
      <c r="AB117">
        <f t="shared" si="0"/>
        <v>1</v>
      </c>
      <c r="AC117">
        <f t="shared" si="1"/>
        <v>0</v>
      </c>
      <c r="AD117">
        <f t="shared" si="2"/>
        <v>1</v>
      </c>
    </row>
    <row r="118" spans="4:30" ht="12.75">
      <c r="D118"/>
      <c r="E118"/>
      <c r="F118"/>
      <c r="G118"/>
      <c r="H118"/>
      <c r="AB118">
        <f t="shared" si="0"/>
        <v>1</v>
      </c>
      <c r="AC118">
        <f t="shared" si="1"/>
        <v>0</v>
      </c>
      <c r="AD118">
        <f t="shared" si="2"/>
        <v>1</v>
      </c>
    </row>
    <row r="119" spans="4:30" ht="12.75">
      <c r="D119"/>
      <c r="E119"/>
      <c r="F119"/>
      <c r="G119"/>
      <c r="H119"/>
      <c r="AB119">
        <f t="shared" si="0"/>
        <v>1</v>
      </c>
      <c r="AC119">
        <f t="shared" si="1"/>
        <v>0</v>
      </c>
      <c r="AD119">
        <f t="shared" si="2"/>
        <v>1</v>
      </c>
    </row>
    <row r="120" spans="4:30" ht="12.75">
      <c r="D120"/>
      <c r="E120"/>
      <c r="F120"/>
      <c r="G120"/>
      <c r="H120"/>
      <c r="AB120">
        <f t="shared" si="0"/>
        <v>1</v>
      </c>
      <c r="AC120">
        <f t="shared" si="1"/>
        <v>0</v>
      </c>
      <c r="AD120">
        <f t="shared" si="2"/>
        <v>1</v>
      </c>
    </row>
    <row r="121" spans="4:30" ht="12.75">
      <c r="D121"/>
      <c r="E121"/>
      <c r="F121"/>
      <c r="G121"/>
      <c r="H121"/>
      <c r="AB121">
        <f t="shared" si="0"/>
        <v>1</v>
      </c>
      <c r="AC121">
        <f t="shared" si="1"/>
        <v>0</v>
      </c>
      <c r="AD121">
        <f t="shared" si="2"/>
        <v>1</v>
      </c>
    </row>
    <row r="122" spans="4:30" ht="12.75">
      <c r="D122"/>
      <c r="E122"/>
      <c r="F122"/>
      <c r="G122"/>
      <c r="H122"/>
      <c r="AB122">
        <f t="shared" si="0"/>
        <v>1</v>
      </c>
      <c r="AC122">
        <f t="shared" si="1"/>
        <v>0</v>
      </c>
      <c r="AD122">
        <f t="shared" si="2"/>
        <v>1</v>
      </c>
    </row>
    <row r="123" spans="4:30" ht="12.75">
      <c r="D123"/>
      <c r="E123"/>
      <c r="F123"/>
      <c r="G123"/>
      <c r="H123"/>
      <c r="AB123">
        <f t="shared" si="0"/>
        <v>1</v>
      </c>
      <c r="AC123">
        <f t="shared" si="1"/>
        <v>0</v>
      </c>
      <c r="AD123">
        <f t="shared" si="2"/>
        <v>1</v>
      </c>
    </row>
    <row r="124" spans="4:30" ht="12.75">
      <c r="D124"/>
      <c r="E124"/>
      <c r="F124"/>
      <c r="G124"/>
      <c r="H124"/>
      <c r="AB124">
        <f t="shared" si="0"/>
        <v>1</v>
      </c>
      <c r="AC124">
        <f t="shared" si="1"/>
        <v>0</v>
      </c>
      <c r="AD124">
        <f t="shared" si="2"/>
        <v>1</v>
      </c>
    </row>
    <row r="125" spans="4:30" ht="12.75">
      <c r="D125"/>
      <c r="E125"/>
      <c r="F125"/>
      <c r="G125"/>
      <c r="H125"/>
      <c r="AB125">
        <f t="shared" si="0"/>
        <v>1</v>
      </c>
      <c r="AC125">
        <f t="shared" si="1"/>
        <v>0</v>
      </c>
      <c r="AD125">
        <f t="shared" si="2"/>
        <v>1</v>
      </c>
    </row>
    <row r="126" spans="4:30" ht="12.75">
      <c r="D126"/>
      <c r="E126"/>
      <c r="F126"/>
      <c r="G126"/>
      <c r="H126"/>
      <c r="AB126">
        <f t="shared" si="0"/>
        <v>1</v>
      </c>
      <c r="AC126">
        <f t="shared" si="1"/>
        <v>0</v>
      </c>
      <c r="AD126">
        <f t="shared" si="2"/>
        <v>1</v>
      </c>
    </row>
    <row r="127" spans="4:30" ht="12.75">
      <c r="D127"/>
      <c r="E127"/>
      <c r="F127"/>
      <c r="G127"/>
      <c r="H127"/>
      <c r="AB127">
        <f t="shared" si="0"/>
        <v>1</v>
      </c>
      <c r="AC127">
        <f t="shared" si="1"/>
        <v>0</v>
      </c>
      <c r="AD127">
        <f t="shared" si="2"/>
        <v>1</v>
      </c>
    </row>
    <row r="128" spans="4:30" ht="12.75">
      <c r="D128"/>
      <c r="E128"/>
      <c r="F128"/>
      <c r="G128"/>
      <c r="H128"/>
      <c r="AB128">
        <f>SUM(AB112:AB127)</f>
        <v>16</v>
      </c>
      <c r="AD128">
        <f>SUM(AD112:AD127)</f>
        <v>16</v>
      </c>
    </row>
    <row r="130" spans="4:30" ht="12.75">
      <c r="D130"/>
      <c r="E130"/>
      <c r="F130"/>
      <c r="G130"/>
      <c r="H130"/>
      <c r="AD130">
        <f>AA112+AB128+AD128</f>
        <v>48</v>
      </c>
    </row>
    <row r="132" spans="4:28" ht="12.75">
      <c r="D132"/>
      <c r="E132"/>
      <c r="F132"/>
      <c r="G132"/>
      <c r="H132"/>
      <c r="AB132" t="str">
        <f>IF(AA112&gt;11,"A Minimum of 5 Different FFA Activities/Offices is Required!",IF(AB128&lt;&gt;AD128,"Number of Activities &amp; Level (Years) Do not Match",IF(AD130&gt;33,"A Minimum of 5 Different FFA Activities/Offices is Required"," ")))</f>
        <v>A Minimum of 5 Different FFA Activities/Offices is Required!</v>
      </c>
    </row>
    <row r="133" spans="4:28" ht="12.75">
      <c r="D133"/>
      <c r="E133"/>
      <c r="F133"/>
      <c r="G133"/>
      <c r="H133"/>
      <c r="AB133" t="str">
        <f>IF(AB128&lt;&gt;AD128,"Number of Activities &amp; Years Do not Match"," ")</f>
        <v> </v>
      </c>
    </row>
    <row r="142" spans="4:33" ht="12.75">
      <c r="D142"/>
      <c r="E142"/>
      <c r="F142"/>
      <c r="G142"/>
      <c r="H142"/>
      <c r="AA142">
        <f>COUNTBLANK(C29:C44)</f>
        <v>1</v>
      </c>
      <c r="AB142">
        <f aca="true" t="shared" si="3" ref="AB142:AB156">COUNTBLANK(C29)</f>
        <v>0</v>
      </c>
      <c r="AC142" s="945">
        <f aca="true" t="shared" si="4" ref="AC142:AC156">COUNTBLANK(H29)+4</f>
        <v>4</v>
      </c>
      <c r="AD142">
        <f aca="true" t="shared" si="5" ref="AD142:AD157">IF(AB142=0,IF(AC142&lt;5,0,1),1)</f>
        <v>0</v>
      </c>
      <c r="AF142">
        <f>COUNTBLANK($A29)</f>
        <v>0</v>
      </c>
      <c r="AG142">
        <f>COUNTBLANK($H29)</f>
        <v>0</v>
      </c>
    </row>
    <row r="143" spans="4:33" ht="12.75">
      <c r="D143"/>
      <c r="E143"/>
      <c r="F143"/>
      <c r="G143"/>
      <c r="H143"/>
      <c r="AB143">
        <f t="shared" si="3"/>
        <v>0</v>
      </c>
      <c r="AC143" s="945">
        <f t="shared" si="4"/>
        <v>4</v>
      </c>
      <c r="AD143">
        <f t="shared" si="5"/>
        <v>0</v>
      </c>
      <c r="AF143">
        <f aca="true" t="shared" si="6" ref="AF143:AF156">COUNTBLANK($A30)</f>
        <v>0</v>
      </c>
      <c r="AG143">
        <f aca="true" t="shared" si="7" ref="AG143:AG156">COUNTBLANK($H30)</f>
        <v>0</v>
      </c>
    </row>
    <row r="144" spans="4:33" ht="12.75">
      <c r="D144"/>
      <c r="E144"/>
      <c r="F144"/>
      <c r="G144"/>
      <c r="H144"/>
      <c r="AB144">
        <f t="shared" si="3"/>
        <v>0</v>
      </c>
      <c r="AC144" s="945">
        <f t="shared" si="4"/>
        <v>4</v>
      </c>
      <c r="AD144">
        <f t="shared" si="5"/>
        <v>0</v>
      </c>
      <c r="AF144">
        <f t="shared" si="6"/>
        <v>0</v>
      </c>
      <c r="AG144">
        <f t="shared" si="7"/>
        <v>0</v>
      </c>
    </row>
    <row r="145" spans="4:33" ht="12.75">
      <c r="D145"/>
      <c r="E145"/>
      <c r="F145"/>
      <c r="G145"/>
      <c r="H145"/>
      <c r="AB145">
        <f t="shared" si="3"/>
        <v>0</v>
      </c>
      <c r="AC145" s="945">
        <f t="shared" si="4"/>
        <v>4</v>
      </c>
      <c r="AD145">
        <f t="shared" si="5"/>
        <v>0</v>
      </c>
      <c r="AF145">
        <f t="shared" si="6"/>
        <v>0</v>
      </c>
      <c r="AG145">
        <f t="shared" si="7"/>
        <v>0</v>
      </c>
    </row>
    <row r="146" spans="4:33" ht="12.75">
      <c r="D146"/>
      <c r="E146"/>
      <c r="F146"/>
      <c r="G146"/>
      <c r="H146"/>
      <c r="AB146">
        <f t="shared" si="3"/>
        <v>0</v>
      </c>
      <c r="AC146" s="945">
        <f t="shared" si="4"/>
        <v>4</v>
      </c>
      <c r="AD146">
        <f t="shared" si="5"/>
        <v>0</v>
      </c>
      <c r="AF146">
        <f t="shared" si="6"/>
        <v>0</v>
      </c>
      <c r="AG146">
        <f t="shared" si="7"/>
        <v>0</v>
      </c>
    </row>
    <row r="147" spans="4:33" ht="12.75">
      <c r="D147"/>
      <c r="E147"/>
      <c r="F147"/>
      <c r="G147"/>
      <c r="H147"/>
      <c r="AB147">
        <f t="shared" si="3"/>
        <v>0</v>
      </c>
      <c r="AC147" s="945">
        <f t="shared" si="4"/>
        <v>4</v>
      </c>
      <c r="AD147">
        <f t="shared" si="5"/>
        <v>0</v>
      </c>
      <c r="AF147">
        <f t="shared" si="6"/>
        <v>0</v>
      </c>
      <c r="AG147">
        <f t="shared" si="7"/>
        <v>0</v>
      </c>
    </row>
    <row r="148" spans="4:33" ht="12.75">
      <c r="D148"/>
      <c r="E148"/>
      <c r="F148"/>
      <c r="G148"/>
      <c r="H148"/>
      <c r="AB148">
        <f t="shared" si="3"/>
        <v>0</v>
      </c>
      <c r="AC148" s="945">
        <f t="shared" si="4"/>
        <v>4</v>
      </c>
      <c r="AD148">
        <f t="shared" si="5"/>
        <v>0</v>
      </c>
      <c r="AF148">
        <f t="shared" si="6"/>
        <v>0</v>
      </c>
      <c r="AG148">
        <f t="shared" si="7"/>
        <v>0</v>
      </c>
    </row>
    <row r="149" spans="4:33" ht="12.75">
      <c r="D149"/>
      <c r="E149"/>
      <c r="F149"/>
      <c r="G149"/>
      <c r="H149"/>
      <c r="AB149">
        <f t="shared" si="3"/>
        <v>0</v>
      </c>
      <c r="AC149" s="945">
        <f t="shared" si="4"/>
        <v>4</v>
      </c>
      <c r="AD149">
        <f t="shared" si="5"/>
        <v>0</v>
      </c>
      <c r="AF149">
        <f t="shared" si="6"/>
        <v>0</v>
      </c>
      <c r="AG149">
        <f t="shared" si="7"/>
        <v>0</v>
      </c>
    </row>
    <row r="150" spans="4:33" ht="12.75">
      <c r="D150"/>
      <c r="E150"/>
      <c r="F150"/>
      <c r="G150"/>
      <c r="H150"/>
      <c r="AB150">
        <f t="shared" si="3"/>
        <v>0</v>
      </c>
      <c r="AC150" s="945">
        <f t="shared" si="4"/>
        <v>4</v>
      </c>
      <c r="AD150">
        <f t="shared" si="5"/>
        <v>0</v>
      </c>
      <c r="AF150">
        <f t="shared" si="6"/>
        <v>0</v>
      </c>
      <c r="AG150">
        <f t="shared" si="7"/>
        <v>0</v>
      </c>
    </row>
    <row r="151" spans="4:33" ht="12.75">
      <c r="D151"/>
      <c r="E151"/>
      <c r="F151"/>
      <c r="G151"/>
      <c r="H151"/>
      <c r="AB151">
        <f t="shared" si="3"/>
        <v>0</v>
      </c>
      <c r="AC151" s="945">
        <f t="shared" si="4"/>
        <v>4</v>
      </c>
      <c r="AD151">
        <f t="shared" si="5"/>
        <v>0</v>
      </c>
      <c r="AF151">
        <f t="shared" si="6"/>
        <v>0</v>
      </c>
      <c r="AG151">
        <f t="shared" si="7"/>
        <v>0</v>
      </c>
    </row>
    <row r="152" spans="4:33" ht="12.75">
      <c r="D152"/>
      <c r="E152"/>
      <c r="F152"/>
      <c r="G152"/>
      <c r="H152"/>
      <c r="AB152">
        <f t="shared" si="3"/>
        <v>0</v>
      </c>
      <c r="AC152" s="945">
        <f t="shared" si="4"/>
        <v>4</v>
      </c>
      <c r="AD152">
        <f t="shared" si="5"/>
        <v>0</v>
      </c>
      <c r="AF152">
        <f t="shared" si="6"/>
        <v>0</v>
      </c>
      <c r="AG152">
        <f t="shared" si="7"/>
        <v>0</v>
      </c>
    </row>
    <row r="153" spans="4:33" ht="12.75">
      <c r="D153"/>
      <c r="E153"/>
      <c r="F153"/>
      <c r="G153"/>
      <c r="H153"/>
      <c r="AB153">
        <f t="shared" si="3"/>
        <v>0</v>
      </c>
      <c r="AC153" s="945">
        <f t="shared" si="4"/>
        <v>4</v>
      </c>
      <c r="AD153">
        <f t="shared" si="5"/>
        <v>0</v>
      </c>
      <c r="AF153">
        <f t="shared" si="6"/>
        <v>0</v>
      </c>
      <c r="AG153">
        <f t="shared" si="7"/>
        <v>0</v>
      </c>
    </row>
    <row r="154" spans="4:33" ht="12.75">
      <c r="D154"/>
      <c r="E154"/>
      <c r="F154"/>
      <c r="G154"/>
      <c r="H154"/>
      <c r="AB154">
        <f t="shared" si="3"/>
        <v>0</v>
      </c>
      <c r="AC154" s="945">
        <f t="shared" si="4"/>
        <v>4</v>
      </c>
      <c r="AD154">
        <f t="shared" si="5"/>
        <v>0</v>
      </c>
      <c r="AF154">
        <f t="shared" si="6"/>
        <v>0</v>
      </c>
      <c r="AG154">
        <f t="shared" si="7"/>
        <v>0</v>
      </c>
    </row>
    <row r="155" spans="4:33" ht="12.75">
      <c r="D155"/>
      <c r="E155"/>
      <c r="F155"/>
      <c r="G155"/>
      <c r="H155"/>
      <c r="AB155">
        <f t="shared" si="3"/>
        <v>0</v>
      </c>
      <c r="AC155" s="945">
        <f t="shared" si="4"/>
        <v>4</v>
      </c>
      <c r="AD155">
        <f t="shared" si="5"/>
        <v>0</v>
      </c>
      <c r="AF155">
        <f t="shared" si="6"/>
        <v>0</v>
      </c>
      <c r="AG155">
        <f t="shared" si="7"/>
        <v>0</v>
      </c>
    </row>
    <row r="156" spans="4:33" ht="12.75">
      <c r="D156"/>
      <c r="E156"/>
      <c r="F156"/>
      <c r="G156"/>
      <c r="H156"/>
      <c r="AB156">
        <f t="shared" si="3"/>
        <v>0</v>
      </c>
      <c r="AC156" s="945">
        <f t="shared" si="4"/>
        <v>4</v>
      </c>
      <c r="AD156">
        <f t="shared" si="5"/>
        <v>0</v>
      </c>
      <c r="AF156">
        <f t="shared" si="6"/>
        <v>0</v>
      </c>
      <c r="AG156">
        <f t="shared" si="7"/>
        <v>0</v>
      </c>
    </row>
    <row r="157" spans="4:33" ht="12.75">
      <c r="D157"/>
      <c r="E157"/>
      <c r="F157"/>
      <c r="G157"/>
      <c r="H157"/>
      <c r="AB157">
        <v>1</v>
      </c>
      <c r="AC157" s="904" t="s">
        <v>814</v>
      </c>
      <c r="AD157">
        <f t="shared" si="5"/>
        <v>1</v>
      </c>
      <c r="AF157">
        <v>1</v>
      </c>
      <c r="AG157">
        <v>1</v>
      </c>
    </row>
    <row r="158" spans="4:33" ht="12.75">
      <c r="D158"/>
      <c r="E158"/>
      <c r="F158"/>
      <c r="G158"/>
      <c r="H158"/>
      <c r="AB158">
        <f>SUM(AB142:AB157)</f>
        <v>1</v>
      </c>
      <c r="AC158">
        <f>SUM(AC142:AC157)</f>
        <v>60</v>
      </c>
      <c r="AD158">
        <f>SUM(AD142:AD157)</f>
        <v>1</v>
      </c>
      <c r="AF158">
        <f>SUM(AF142:AF157)</f>
        <v>1</v>
      </c>
      <c r="AG158">
        <f>SUM(AG142:AG157)</f>
        <v>1</v>
      </c>
    </row>
    <row r="160" spans="4:30" ht="12.75">
      <c r="D160"/>
      <c r="E160"/>
      <c r="F160"/>
      <c r="G160"/>
      <c r="H160"/>
      <c r="AD160">
        <f>AA142+AB158+AD158</f>
        <v>3</v>
      </c>
    </row>
    <row r="162" spans="4:28" ht="12.75">
      <c r="D162"/>
      <c r="E162"/>
      <c r="F162"/>
      <c r="G162"/>
      <c r="H162"/>
      <c r="AB162" t="str">
        <f>IF($AA$142&gt;13,"A Minimum of 3 Different Community Service Activities is Required!",IF($AB$158&lt;&gt;$AD$158,"Number of Activities &amp; Years Do not Match",IF($AD$160&gt;39,"A Minimum of 3 Community Service Activities is Required"," ")))</f>
        <v> </v>
      </c>
    </row>
    <row r="165" ht="12.75">
      <c r="AB165" s="610" t="str">
        <f>IF($AA$142&gt;13,"A Minimum of 2 Different Community Service Activities is Required!",IF($AB$158&lt;&gt;$AD$158,"Number of Activities - Years or Hours Do not Match",IF(AB158&lt;&gt;AG158,"Activities and Hours Do Not Match",IF(AF158&lt;&gt;AB158,"Year Not indicated or Activity with Matching Year is Missing",IF($AD$160&gt;39,"A Minimum of 2 Community Service Activities is Required",IF(H44&lt;25," Must have at least 25 Community Service Hours"," "))))))</f>
        <v> Must have at least 25 Community Service Hours</v>
      </c>
    </row>
  </sheetData>
  <sheetProtection password="B08B" sheet="1" objects="1" scenarios="1" selectLockedCells="1"/>
  <mergeCells count="38">
    <mergeCell ref="A6:C6"/>
    <mergeCell ref="D6:H6"/>
    <mergeCell ref="A7:C7"/>
    <mergeCell ref="A8:C8"/>
    <mergeCell ref="A30:B30"/>
    <mergeCell ref="C30:G30"/>
    <mergeCell ref="A31:B31"/>
    <mergeCell ref="C31:G31"/>
    <mergeCell ref="B27:F27"/>
    <mergeCell ref="D28:G28"/>
    <mergeCell ref="A29:B29"/>
    <mergeCell ref="C29:G29"/>
    <mergeCell ref="A34:B34"/>
    <mergeCell ref="C34:G34"/>
    <mergeCell ref="A35:B35"/>
    <mergeCell ref="C35:G35"/>
    <mergeCell ref="A32:B32"/>
    <mergeCell ref="C32:G32"/>
    <mergeCell ref="A33:B33"/>
    <mergeCell ref="C33:G33"/>
    <mergeCell ref="A38:B38"/>
    <mergeCell ref="C38:G38"/>
    <mergeCell ref="A39:B39"/>
    <mergeCell ref="C39:G39"/>
    <mergeCell ref="A36:B36"/>
    <mergeCell ref="C36:G36"/>
    <mergeCell ref="A37:B37"/>
    <mergeCell ref="C37:G37"/>
    <mergeCell ref="A40:B40"/>
    <mergeCell ref="C40:G40"/>
    <mergeCell ref="A44:G44"/>
    <mergeCell ref="A45:H45"/>
    <mergeCell ref="A41:B41"/>
    <mergeCell ref="C41:G41"/>
    <mergeCell ref="A42:B42"/>
    <mergeCell ref="C42:G42"/>
    <mergeCell ref="A43:B43"/>
    <mergeCell ref="C43:G43"/>
  </mergeCells>
  <printOptions/>
  <pageMargins left="0.5" right="0.5" top="0.5" bottom="0.5" header="0.5" footer="0.5"/>
  <pageSetup fitToHeight="1" fitToWidth="1" horizontalDpi="360" verticalDpi="360" orientation="portrait" scale="93"/>
  <headerFooter>
    <oddFooter>&amp;CTN - Page 12</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62"/>
  <sheetViews>
    <sheetView showGridLines="0" zoomScalePageLayoutView="0" workbookViewId="0" topLeftCell="A1">
      <selection activeCell="A21" sqref="A21"/>
    </sheetView>
  </sheetViews>
  <sheetFormatPr defaultColWidth="8.8515625" defaultRowHeight="12.75"/>
  <cols>
    <col min="1" max="2" width="8.28125" style="0" customWidth="1"/>
    <col min="3" max="3" width="1.421875" style="0" customWidth="1"/>
    <col min="4" max="4" width="3.7109375" style="0" customWidth="1"/>
    <col min="5" max="8" width="9.421875" style="0" customWidth="1"/>
    <col min="9" max="10" width="8.140625" style="0" customWidth="1"/>
    <col min="11" max="12" width="10.7109375" style="0" customWidth="1"/>
    <col min="13" max="13" width="8.8515625" style="0" customWidth="1"/>
    <col min="14" max="35" width="0" style="0" hidden="1" customWidth="1"/>
  </cols>
  <sheetData>
    <row r="1" ht="12.75">
      <c r="A1" s="610"/>
    </row>
    <row r="2" spans="1:3" ht="18">
      <c r="A2" s="353" t="s">
        <v>560</v>
      </c>
      <c r="B2" s="353" t="s">
        <v>561</v>
      </c>
      <c r="C2" s="179"/>
    </row>
    <row r="3" spans="2:3" ht="12.75" customHeight="1">
      <c r="B3" s="1" t="s">
        <v>562</v>
      </c>
      <c r="C3" s="179"/>
    </row>
    <row r="4" ht="8.25" customHeight="1" thickBot="1">
      <c r="C4" s="179"/>
    </row>
    <row r="5" spans="1:12" ht="12.75">
      <c r="A5" s="614" t="s">
        <v>563</v>
      </c>
      <c r="B5" s="615" t="s">
        <v>543</v>
      </c>
      <c r="C5" s="616"/>
      <c r="D5" s="658"/>
      <c r="E5" s="79"/>
      <c r="F5" s="79"/>
      <c r="G5" s="79"/>
      <c r="H5" s="79"/>
      <c r="I5" s="79"/>
      <c r="J5" s="79"/>
      <c r="K5" s="79"/>
      <c r="L5" s="617"/>
    </row>
    <row r="6" spans="1:12" ht="12.75">
      <c r="A6" s="618" t="s">
        <v>564</v>
      </c>
      <c r="B6" s="619" t="s">
        <v>564</v>
      </c>
      <c r="C6" s="620"/>
      <c r="D6" s="634"/>
      <c r="E6" s="620" t="s">
        <v>565</v>
      </c>
      <c r="F6" s="116"/>
      <c r="G6" s="116"/>
      <c r="H6" s="116"/>
      <c r="I6" s="116"/>
      <c r="J6" s="116"/>
      <c r="K6" s="116"/>
      <c r="L6" s="621"/>
    </row>
    <row r="7" spans="1:12" ht="4.5" customHeight="1">
      <c r="A7" s="622"/>
      <c r="B7" s="623"/>
      <c r="C7" s="624"/>
      <c r="D7" s="630"/>
      <c r="E7" s="102"/>
      <c r="F7" s="102"/>
      <c r="G7" s="102"/>
      <c r="H7" s="102"/>
      <c r="I7" s="102"/>
      <c r="J7" s="102"/>
      <c r="K7" s="102"/>
      <c r="L7" s="103"/>
    </row>
    <row r="8" spans="1:15" ht="13.5" customHeight="1">
      <c r="A8" s="700" t="str">
        <f>O8</f>
        <v>ERROR</v>
      </c>
      <c r="B8" s="701"/>
      <c r="C8" s="627" t="s">
        <v>576</v>
      </c>
      <c r="D8" s="641" t="s">
        <v>18</v>
      </c>
      <c r="E8" s="642" t="s">
        <v>693</v>
      </c>
      <c r="F8" s="118"/>
      <c r="G8" s="118"/>
      <c r="H8" s="118"/>
      <c r="I8" s="118"/>
      <c r="J8" s="118"/>
      <c r="K8" s="118"/>
      <c r="L8" s="119"/>
      <c r="O8" t="str">
        <f>'Cover B'!$Z$176</f>
        <v>ERROR</v>
      </c>
    </row>
    <row r="9" spans="1:12" ht="13.5" customHeight="1">
      <c r="A9" s="660"/>
      <c r="B9" s="650"/>
      <c r="C9" s="624"/>
      <c r="D9" s="643"/>
      <c r="E9" s="644" t="s">
        <v>567</v>
      </c>
      <c r="F9" s="102"/>
      <c r="G9" s="102"/>
      <c r="H9" s="102"/>
      <c r="I9" s="102"/>
      <c r="J9" s="102"/>
      <c r="K9" s="102"/>
      <c r="L9" s="103"/>
    </row>
    <row r="10" spans="1:15" ht="13.5" customHeight="1">
      <c r="A10" s="700" t="str">
        <f>O10</f>
        <v>ERROR</v>
      </c>
      <c r="B10" s="701"/>
      <c r="C10" s="631" t="s">
        <v>576</v>
      </c>
      <c r="D10" s="645" t="s">
        <v>20</v>
      </c>
      <c r="E10" s="646" t="s">
        <v>690</v>
      </c>
      <c r="F10" s="106"/>
      <c r="G10" s="106"/>
      <c r="H10" s="106"/>
      <c r="I10" s="106"/>
      <c r="J10" s="106"/>
      <c r="K10" s="106"/>
      <c r="L10" s="107"/>
      <c r="O10" t="str">
        <f>'Cover B'!$Z$175</f>
        <v>ERROR</v>
      </c>
    </row>
    <row r="11" spans="1:12" ht="13.5" customHeight="1">
      <c r="A11" s="625" t="s">
        <v>566</v>
      </c>
      <c r="B11" s="626" t="s">
        <v>566</v>
      </c>
      <c r="C11" s="627"/>
      <c r="D11" s="641" t="s">
        <v>21</v>
      </c>
      <c r="E11" s="642" t="s">
        <v>568</v>
      </c>
      <c r="F11" s="118"/>
      <c r="G11" s="118"/>
      <c r="H11" s="118"/>
      <c r="I11" s="118"/>
      <c r="J11" s="118"/>
      <c r="K11" s="118"/>
      <c r="L11" s="119"/>
    </row>
    <row r="12" spans="1:12" ht="13.5" customHeight="1">
      <c r="A12" s="628"/>
      <c r="B12" s="629"/>
      <c r="C12" s="624"/>
      <c r="D12" s="643"/>
      <c r="E12" s="800" t="s">
        <v>691</v>
      </c>
      <c r="F12" s="102"/>
      <c r="G12" s="102"/>
      <c r="H12" s="102"/>
      <c r="I12" s="102"/>
      <c r="J12" s="102"/>
      <c r="K12" s="102"/>
      <c r="L12" s="103"/>
    </row>
    <row r="13" spans="1:12" ht="13.5" customHeight="1">
      <c r="A13" s="625" t="s">
        <v>566</v>
      </c>
      <c r="B13" s="626" t="s">
        <v>566</v>
      </c>
      <c r="C13" s="627"/>
      <c r="D13" s="641" t="s">
        <v>22</v>
      </c>
      <c r="E13" s="642" t="s">
        <v>569</v>
      </c>
      <c r="F13" s="118"/>
      <c r="G13" s="118"/>
      <c r="H13" s="118"/>
      <c r="I13" s="118"/>
      <c r="J13" s="118"/>
      <c r="K13" s="118"/>
      <c r="L13" s="119"/>
    </row>
    <row r="14" spans="1:12" ht="13.5" customHeight="1">
      <c r="A14" s="632"/>
      <c r="B14" s="633"/>
      <c r="C14" s="620"/>
      <c r="D14" s="647"/>
      <c r="E14" s="648" t="s">
        <v>570</v>
      </c>
      <c r="F14" s="116"/>
      <c r="G14" s="116"/>
      <c r="H14" s="116"/>
      <c r="I14" s="116"/>
      <c r="J14" s="116"/>
      <c r="K14" s="116"/>
      <c r="L14" s="621"/>
    </row>
    <row r="15" spans="1:12" ht="13.5" customHeight="1">
      <c r="A15" s="632"/>
      <c r="B15" s="633"/>
      <c r="C15" s="620"/>
      <c r="D15" s="647"/>
      <c r="E15" s="648" t="s">
        <v>571</v>
      </c>
      <c r="F15" s="116"/>
      <c r="G15" s="116"/>
      <c r="H15" s="116"/>
      <c r="I15" s="116"/>
      <c r="J15" s="116"/>
      <c r="K15" s="116"/>
      <c r="L15" s="621"/>
    </row>
    <row r="16" spans="1:12" ht="13.5" customHeight="1">
      <c r="A16" s="632"/>
      <c r="B16" s="633"/>
      <c r="C16" s="620"/>
      <c r="D16" s="647"/>
      <c r="E16" s="648" t="s">
        <v>572</v>
      </c>
      <c r="F16" s="116"/>
      <c r="G16" s="116"/>
      <c r="H16" s="116"/>
      <c r="I16" s="116"/>
      <c r="J16" s="116"/>
      <c r="K16" s="116"/>
      <c r="L16" s="621"/>
    </row>
    <row r="17" spans="1:12" ht="13.5" customHeight="1">
      <c r="A17" s="632"/>
      <c r="B17" s="633"/>
      <c r="C17" s="620"/>
      <c r="D17" s="647"/>
      <c r="E17" s="648" t="s">
        <v>692</v>
      </c>
      <c r="F17" s="116"/>
      <c r="G17" s="116"/>
      <c r="H17" s="116"/>
      <c r="I17" s="116"/>
      <c r="J17" s="116"/>
      <c r="K17" s="116"/>
      <c r="L17" s="621"/>
    </row>
    <row r="18" spans="1:12" ht="13.5" customHeight="1">
      <c r="A18" s="625" t="s">
        <v>566</v>
      </c>
      <c r="B18" s="626" t="s">
        <v>566</v>
      </c>
      <c r="C18" s="627"/>
      <c r="D18" s="641" t="s">
        <v>25</v>
      </c>
      <c r="E18" s="642" t="s">
        <v>573</v>
      </c>
      <c r="F18" s="118"/>
      <c r="G18" s="118"/>
      <c r="H18" s="118"/>
      <c r="I18" s="118"/>
      <c r="J18" s="118"/>
      <c r="K18" s="118"/>
      <c r="L18" s="119"/>
    </row>
    <row r="19" spans="1:12" ht="13.5" customHeight="1">
      <c r="A19" s="632"/>
      <c r="B19" s="633"/>
      <c r="C19" s="620"/>
      <c r="D19" s="647"/>
      <c r="E19" s="912" t="s">
        <v>574</v>
      </c>
      <c r="F19" s="116"/>
      <c r="G19" s="116"/>
      <c r="H19" s="116"/>
      <c r="I19" s="116"/>
      <c r="J19" s="116"/>
      <c r="K19" s="116"/>
      <c r="L19" s="621"/>
    </row>
    <row r="20" spans="1:12" ht="13.5" customHeight="1">
      <c r="A20" s="625" t="s">
        <v>566</v>
      </c>
      <c r="B20" s="626" t="s">
        <v>566</v>
      </c>
      <c r="C20" s="627"/>
      <c r="D20" s="641" t="s">
        <v>27</v>
      </c>
      <c r="E20" s="642" t="s">
        <v>575</v>
      </c>
      <c r="F20" s="118"/>
      <c r="G20" s="118"/>
      <c r="H20" s="118"/>
      <c r="I20" s="118"/>
      <c r="J20" s="118"/>
      <c r="K20" s="118"/>
      <c r="L20" s="119"/>
    </row>
    <row r="21" spans="1:15" ht="13.5" customHeight="1">
      <c r="A21" s="700" t="str">
        <f>O21</f>
        <v>MET</v>
      </c>
      <c r="B21" s="701"/>
      <c r="C21" s="627" t="s">
        <v>576</v>
      </c>
      <c r="D21" s="641" t="s">
        <v>29</v>
      </c>
      <c r="E21" s="642" t="s">
        <v>577</v>
      </c>
      <c r="F21" s="118"/>
      <c r="G21" s="118"/>
      <c r="H21" s="118"/>
      <c r="I21" s="118"/>
      <c r="J21" s="118"/>
      <c r="K21" s="118"/>
      <c r="L21" s="119"/>
      <c r="N21" s="235">
        <f>'Page 8a &amp; 8b'!$Z$17</f>
        <v>0</v>
      </c>
      <c r="O21" t="str">
        <f>IF(N21=0,"MET","ERROR")</f>
        <v>MET</v>
      </c>
    </row>
    <row r="22" spans="1:14" ht="13.5" customHeight="1">
      <c r="A22" s="660"/>
      <c r="B22" s="650"/>
      <c r="C22" s="624"/>
      <c r="D22" s="643"/>
      <c r="E22" s="800" t="s">
        <v>578</v>
      </c>
      <c r="F22" s="102"/>
      <c r="G22" s="102"/>
      <c r="H22" s="102"/>
      <c r="I22" s="102"/>
      <c r="J22" s="102"/>
      <c r="K22" s="102"/>
      <c r="L22" s="103"/>
      <c r="N22" s="235"/>
    </row>
    <row r="23" spans="1:15" ht="13.5" customHeight="1">
      <c r="A23" s="700" t="str">
        <f>O23</f>
        <v>MET</v>
      </c>
      <c r="B23" s="701"/>
      <c r="C23" s="620" t="s">
        <v>576</v>
      </c>
      <c r="D23" s="647" t="s">
        <v>31</v>
      </c>
      <c r="E23" s="648" t="s">
        <v>579</v>
      </c>
      <c r="F23" s="116"/>
      <c r="G23" s="116"/>
      <c r="H23" s="116"/>
      <c r="I23" s="116"/>
      <c r="J23" s="116"/>
      <c r="K23" s="116"/>
      <c r="L23" s="621"/>
      <c r="N23" s="235">
        <f>'Page 8a &amp; 8b'!$Z$37</f>
        <v>0</v>
      </c>
      <c r="O23" t="str">
        <f>IF(N23=0,"MET","ERROR")</f>
        <v>MET</v>
      </c>
    </row>
    <row r="24" spans="1:14" ht="13.5" customHeight="1">
      <c r="A24" s="640"/>
      <c r="B24" s="650"/>
      <c r="C24" s="620"/>
      <c r="D24" s="647"/>
      <c r="E24" s="800" t="s">
        <v>580</v>
      </c>
      <c r="F24" s="116"/>
      <c r="G24" s="116"/>
      <c r="H24" s="116"/>
      <c r="I24" s="116"/>
      <c r="J24" s="116"/>
      <c r="K24" s="116"/>
      <c r="L24" s="621"/>
      <c r="N24" s="235"/>
    </row>
    <row r="25" spans="1:20" ht="13.5" customHeight="1">
      <c r="A25" s="700" t="str">
        <f>O25</f>
        <v>MET</v>
      </c>
      <c r="B25" s="774"/>
      <c r="C25" s="627"/>
      <c r="D25" s="641" t="s">
        <v>33</v>
      </c>
      <c r="E25" s="642" t="s">
        <v>581</v>
      </c>
      <c r="F25" s="118"/>
      <c r="G25" s="118"/>
      <c r="H25" s="118"/>
      <c r="I25" s="118"/>
      <c r="J25" s="118"/>
      <c r="K25" s="118"/>
      <c r="L25" s="119"/>
      <c r="O25" t="str">
        <f>IF(P28&gt;=S27,"MET","ERROR")</f>
        <v>MET</v>
      </c>
      <c r="P25" s="235">
        <f>'Page 11'!$K$37</f>
        <v>0</v>
      </c>
      <c r="Q25" t="s">
        <v>582</v>
      </c>
      <c r="S25" s="235">
        <f>'Page 8a &amp; 8b'!$L$29</f>
        <v>0</v>
      </c>
      <c r="T25" t="s">
        <v>583</v>
      </c>
    </row>
    <row r="26" spans="1:20" ht="13.5" customHeight="1">
      <c r="A26" s="636"/>
      <c r="B26" s="637"/>
      <c r="C26" s="620"/>
      <c r="D26" s="647"/>
      <c r="E26" s="648" t="s">
        <v>719</v>
      </c>
      <c r="F26" s="116"/>
      <c r="G26" s="116"/>
      <c r="H26" s="116"/>
      <c r="I26" s="116"/>
      <c r="J26" s="116"/>
      <c r="K26" s="116"/>
      <c r="L26" s="621"/>
      <c r="P26" s="235">
        <f>'Page 8a &amp; 8b'!$L$23</f>
        <v>0</v>
      </c>
      <c r="Q26" t="s">
        <v>584</v>
      </c>
      <c r="S26" s="235">
        <f>'Page 8a &amp; 8b'!$L$31</f>
        <v>0</v>
      </c>
      <c r="T26" t="s">
        <v>585</v>
      </c>
    </row>
    <row r="27" spans="1:19" ht="13.5" customHeight="1">
      <c r="A27" s="636"/>
      <c r="B27" s="639"/>
      <c r="C27" s="620"/>
      <c r="D27" s="647"/>
      <c r="E27" s="648" t="s">
        <v>586</v>
      </c>
      <c r="F27" s="116"/>
      <c r="G27" s="116"/>
      <c r="H27" s="116"/>
      <c r="I27" s="116"/>
      <c r="J27" s="116"/>
      <c r="K27" s="116"/>
      <c r="L27" s="621"/>
      <c r="P27" s="235">
        <f>'Page 8a &amp; 8b'!$L$22</f>
        <v>0</v>
      </c>
      <c r="Q27" t="s">
        <v>587</v>
      </c>
      <c r="S27" s="235">
        <f>SUM(S25:S26)</f>
        <v>0</v>
      </c>
    </row>
    <row r="28" spans="1:16" ht="13.5" customHeight="1">
      <c r="A28" s="700" t="str">
        <f>O28</f>
        <v>MET</v>
      </c>
      <c r="B28" s="701"/>
      <c r="C28" s="627" t="s">
        <v>576</v>
      </c>
      <c r="D28" s="641" t="s">
        <v>35</v>
      </c>
      <c r="E28" s="642" t="s">
        <v>588</v>
      </c>
      <c r="F28" s="118"/>
      <c r="G28" s="118"/>
      <c r="H28" s="118"/>
      <c r="I28" s="118"/>
      <c r="J28" s="118"/>
      <c r="K28" s="118"/>
      <c r="L28" s="119"/>
      <c r="N28" s="235">
        <f>'Page 8a &amp; 8b'!$K$46</f>
        <v>0</v>
      </c>
      <c r="O28" t="str">
        <f>IF(N28=N29,"MET","ERROR")</f>
        <v>MET</v>
      </c>
      <c r="P28" s="235">
        <f>SUM(P25:P27)</f>
        <v>0</v>
      </c>
    </row>
    <row r="29" spans="1:14" ht="13.5" customHeight="1">
      <c r="A29" s="638"/>
      <c r="B29" s="639"/>
      <c r="C29" s="624"/>
      <c r="D29" s="643"/>
      <c r="E29" s="800" t="s">
        <v>589</v>
      </c>
      <c r="F29" s="102"/>
      <c r="G29" s="102"/>
      <c r="H29" s="102"/>
      <c r="I29" s="102"/>
      <c r="J29" s="102"/>
      <c r="K29" s="102"/>
      <c r="L29" s="103"/>
      <c r="N29" s="235">
        <f>'Page 11'!$K$31</f>
        <v>0</v>
      </c>
    </row>
    <row r="30" spans="1:15" ht="13.5" customHeight="1">
      <c r="A30" s="666" t="str">
        <f>O30</f>
        <v>MET</v>
      </c>
      <c r="B30" s="667"/>
      <c r="C30" s="627" t="s">
        <v>576</v>
      </c>
      <c r="D30" s="641" t="s">
        <v>420</v>
      </c>
      <c r="E30" s="642" t="s">
        <v>590</v>
      </c>
      <c r="F30" s="118"/>
      <c r="G30" s="118"/>
      <c r="H30" s="118"/>
      <c r="I30" s="118"/>
      <c r="J30" s="118"/>
      <c r="K30" s="118"/>
      <c r="L30" s="119"/>
      <c r="N30" s="235">
        <f>'Page 8a &amp; 8b'!$N$37</f>
        <v>0</v>
      </c>
      <c r="O30" t="str">
        <f>IF(N30=N31,"MET","ERROR")</f>
        <v>MET</v>
      </c>
    </row>
    <row r="31" spans="1:14" ht="13.5" customHeight="1">
      <c r="A31" s="636"/>
      <c r="B31" s="637"/>
      <c r="C31" s="620"/>
      <c r="D31" s="647"/>
      <c r="E31" s="648" t="s">
        <v>591</v>
      </c>
      <c r="F31" s="116"/>
      <c r="G31" s="116"/>
      <c r="H31" s="116"/>
      <c r="I31" s="116"/>
      <c r="J31" s="116"/>
      <c r="K31" s="116"/>
      <c r="L31" s="621"/>
      <c r="N31" s="235">
        <f>'Page 9'!$K$35</f>
        <v>0</v>
      </c>
    </row>
    <row r="32" spans="1:12" ht="13.5" customHeight="1">
      <c r="A32" s="636"/>
      <c r="B32" s="637"/>
      <c r="C32" s="620"/>
      <c r="D32" s="647"/>
      <c r="E32" s="649" t="s">
        <v>592</v>
      </c>
      <c r="F32" s="116"/>
      <c r="G32" s="116"/>
      <c r="H32" s="116"/>
      <c r="I32" s="116"/>
      <c r="J32" s="116"/>
      <c r="K32" s="116"/>
      <c r="L32" s="621"/>
    </row>
    <row r="33" spans="1:15" ht="13.5" customHeight="1">
      <c r="A33" s="700" t="str">
        <f>O33</f>
        <v>MET</v>
      </c>
      <c r="B33" s="701"/>
      <c r="C33" s="627" t="s">
        <v>576</v>
      </c>
      <c r="D33" s="641" t="s">
        <v>423</v>
      </c>
      <c r="E33" s="799" t="s">
        <v>593</v>
      </c>
      <c r="F33" s="118"/>
      <c r="G33" s="118"/>
      <c r="H33" s="118"/>
      <c r="I33" s="118"/>
      <c r="J33" s="118"/>
      <c r="K33" s="118"/>
      <c r="L33" s="119"/>
      <c r="N33" s="235">
        <f>'Page 8a &amp; 8b'!$D$39</f>
        <v>0</v>
      </c>
      <c r="O33" t="str">
        <f>IF(N33=N34,"MET","ERROR")</f>
        <v>MET</v>
      </c>
    </row>
    <row r="34" spans="1:14" ht="13.5" customHeight="1">
      <c r="A34" s="636"/>
      <c r="B34" s="637"/>
      <c r="C34" s="620"/>
      <c r="D34" s="647"/>
      <c r="E34" s="649" t="s">
        <v>594</v>
      </c>
      <c r="F34" s="116"/>
      <c r="G34" s="116"/>
      <c r="H34" s="116"/>
      <c r="I34" s="116"/>
      <c r="J34" s="116"/>
      <c r="K34" s="116"/>
      <c r="L34" s="621"/>
      <c r="N34" s="235">
        <f>'Page 9'!$J$35</f>
        <v>0</v>
      </c>
    </row>
    <row r="35" spans="1:12" ht="13.5" customHeight="1">
      <c r="A35" s="638"/>
      <c r="B35" s="639"/>
      <c r="C35" s="624"/>
      <c r="D35" s="643"/>
      <c r="E35" s="651" t="s">
        <v>595</v>
      </c>
      <c r="F35" s="102"/>
      <c r="G35" s="102"/>
      <c r="H35" s="102"/>
      <c r="I35" s="102"/>
      <c r="J35" s="102"/>
      <c r="K35" s="102"/>
      <c r="L35" s="103"/>
    </row>
    <row r="36" spans="1:15" ht="13.5" customHeight="1">
      <c r="A36" s="700" t="str">
        <f>O36</f>
        <v>MET</v>
      </c>
      <c r="B36" s="701"/>
      <c r="C36" s="620" t="s">
        <v>576</v>
      </c>
      <c r="D36" s="647" t="s">
        <v>431</v>
      </c>
      <c r="E36" s="649" t="s">
        <v>596</v>
      </c>
      <c r="F36" s="116"/>
      <c r="G36" s="116"/>
      <c r="H36" s="116"/>
      <c r="I36" s="116"/>
      <c r="J36" s="116"/>
      <c r="K36" s="116"/>
      <c r="L36" s="621"/>
      <c r="N36" s="235">
        <f>'Page 8a &amp; 8b'!$D$18</f>
        <v>0</v>
      </c>
      <c r="O36" t="str">
        <f>IF(N36=N37,"MET","ERROR")</f>
        <v>MET</v>
      </c>
    </row>
    <row r="37" spans="1:14" ht="13.5" customHeight="1">
      <c r="A37" s="638"/>
      <c r="B37" s="639"/>
      <c r="C37" s="624"/>
      <c r="D37" s="643"/>
      <c r="E37" s="800" t="s">
        <v>382</v>
      </c>
      <c r="F37" s="102"/>
      <c r="G37" s="102"/>
      <c r="H37" s="102"/>
      <c r="I37" s="102"/>
      <c r="J37" s="102"/>
      <c r="K37" s="102"/>
      <c r="L37" s="103"/>
      <c r="N37" s="235">
        <f>'Page 9'!$J$20</f>
        <v>0</v>
      </c>
    </row>
    <row r="38" spans="1:15" ht="13.5" customHeight="1">
      <c r="A38" s="666" t="str">
        <f>O38</f>
        <v>MET</v>
      </c>
      <c r="B38" s="667"/>
      <c r="C38" s="620" t="s">
        <v>576</v>
      </c>
      <c r="D38" s="647" t="s">
        <v>435</v>
      </c>
      <c r="E38" s="649" t="s">
        <v>597</v>
      </c>
      <c r="F38" s="116"/>
      <c r="G38" s="116"/>
      <c r="H38" s="116"/>
      <c r="I38" s="116"/>
      <c r="J38" s="116"/>
      <c r="K38" s="116"/>
      <c r="L38" s="621"/>
      <c r="N38" s="235">
        <f>'Page 8a &amp; 8b'!$V$17</f>
        <v>0</v>
      </c>
      <c r="O38" t="str">
        <f>IF(N38=N39,"MET","ERROR")</f>
        <v>MET</v>
      </c>
    </row>
    <row r="39" spans="1:14" ht="13.5" customHeight="1">
      <c r="A39" s="638"/>
      <c r="B39" s="639"/>
      <c r="C39" s="624"/>
      <c r="D39" s="643"/>
      <c r="E39" s="800" t="s">
        <v>384</v>
      </c>
      <c r="F39" s="102"/>
      <c r="G39" s="102"/>
      <c r="H39" s="102"/>
      <c r="I39" s="102"/>
      <c r="J39" s="102"/>
      <c r="K39" s="102"/>
      <c r="L39" s="103"/>
      <c r="N39" s="235">
        <f>'Page 9'!$K$20</f>
        <v>0</v>
      </c>
    </row>
    <row r="40" spans="1:16" ht="13.5" customHeight="1">
      <c r="A40" s="700" t="str">
        <f>P40</f>
        <v>MET</v>
      </c>
      <c r="B40" s="701"/>
      <c r="C40" s="620" t="s">
        <v>576</v>
      </c>
      <c r="D40" s="647" t="s">
        <v>438</v>
      </c>
      <c r="E40" s="649" t="s">
        <v>598</v>
      </c>
      <c r="F40" s="116"/>
      <c r="G40" s="116"/>
      <c r="H40" s="116"/>
      <c r="I40" s="116"/>
      <c r="J40" s="116"/>
      <c r="K40" s="116"/>
      <c r="L40" s="621"/>
      <c r="N40" s="235">
        <f>'Page 4'!$L$52</f>
        <v>0</v>
      </c>
      <c r="O40" s="235">
        <f>'Page 11'!$K$32</f>
        <v>0</v>
      </c>
      <c r="P40" t="str">
        <f>IF(N40=O40,"MET","ERROR")</f>
        <v>MET</v>
      </c>
    </row>
    <row r="41" spans="1:15" ht="13.5" customHeight="1">
      <c r="A41" s="666" t="str">
        <f>O41</f>
        <v>ERROR</v>
      </c>
      <c r="B41" s="667"/>
      <c r="C41" s="627" t="s">
        <v>576</v>
      </c>
      <c r="D41" s="641" t="s">
        <v>441</v>
      </c>
      <c r="E41" s="642" t="s">
        <v>599</v>
      </c>
      <c r="F41" s="118"/>
      <c r="G41" s="118"/>
      <c r="H41" s="118"/>
      <c r="I41" s="118"/>
      <c r="J41" s="118"/>
      <c r="K41" s="118"/>
      <c r="L41" s="119"/>
      <c r="O41" t="str">
        <f>'Page 11'!$K$55</f>
        <v>ERROR</v>
      </c>
    </row>
    <row r="42" spans="1:12" ht="13.5" customHeight="1">
      <c r="A42" s="640"/>
      <c r="B42" s="635"/>
      <c r="C42" s="620"/>
      <c r="D42" s="647"/>
      <c r="E42" s="800" t="s">
        <v>600</v>
      </c>
      <c r="F42" s="116"/>
      <c r="G42" s="116"/>
      <c r="H42" s="116"/>
      <c r="I42" s="116"/>
      <c r="J42" s="116"/>
      <c r="K42" s="116"/>
      <c r="L42" s="621"/>
    </row>
    <row r="43" spans="1:15" ht="13.5" customHeight="1">
      <c r="A43" s="666" t="str">
        <f>O43</f>
        <v>ERROR</v>
      </c>
      <c r="B43" s="667"/>
      <c r="C43" s="627" t="s">
        <v>576</v>
      </c>
      <c r="D43" s="641" t="s">
        <v>445</v>
      </c>
      <c r="E43" s="642" t="s">
        <v>601</v>
      </c>
      <c r="F43" s="118"/>
      <c r="G43" s="118"/>
      <c r="H43" s="118"/>
      <c r="I43" s="118"/>
      <c r="J43" s="118"/>
      <c r="K43" s="118"/>
      <c r="L43" s="119"/>
      <c r="O43" t="str">
        <f>'Page 11'!$O$53</f>
        <v>ERROR</v>
      </c>
    </row>
    <row r="44" spans="1:12" ht="13.5" customHeight="1">
      <c r="A44" s="640"/>
      <c r="B44" s="635"/>
      <c r="C44" s="620"/>
      <c r="D44" s="647"/>
      <c r="E44" s="648" t="s">
        <v>602</v>
      </c>
      <c r="F44" s="116"/>
      <c r="G44" s="116"/>
      <c r="H44" s="116"/>
      <c r="I44" s="116"/>
      <c r="J44" s="116"/>
      <c r="K44" s="116"/>
      <c r="L44" s="621"/>
    </row>
    <row r="45" spans="1:12" ht="13.5" customHeight="1">
      <c r="A45" s="638"/>
      <c r="B45" s="639"/>
      <c r="C45" s="624"/>
      <c r="D45" s="643"/>
      <c r="E45" s="644" t="s">
        <v>603</v>
      </c>
      <c r="F45" s="102"/>
      <c r="G45" s="102"/>
      <c r="H45" s="102"/>
      <c r="I45" s="102"/>
      <c r="J45" s="102"/>
      <c r="K45" s="102"/>
      <c r="L45" s="103"/>
    </row>
    <row r="46" spans="1:15" ht="13.5" customHeight="1">
      <c r="A46" s="700" t="str">
        <f>O46</f>
        <v>MET</v>
      </c>
      <c r="B46" s="701"/>
      <c r="C46" s="627" t="s">
        <v>576</v>
      </c>
      <c r="D46" s="641" t="s">
        <v>450</v>
      </c>
      <c r="E46" s="642" t="s">
        <v>605</v>
      </c>
      <c r="F46" s="118"/>
      <c r="G46" s="118"/>
      <c r="H46" s="118"/>
      <c r="I46" s="118"/>
      <c r="J46" s="118"/>
      <c r="K46" s="118"/>
      <c r="L46" s="119"/>
      <c r="N46" s="235">
        <f>'Page 11'!$K$47</f>
        <v>0</v>
      </c>
      <c r="O46" s="546" t="str">
        <f>IF(N47&lt;=N46,"MET","ERROR")</f>
        <v>MET</v>
      </c>
    </row>
    <row r="47" spans="1:14" ht="13.5" customHeight="1">
      <c r="A47" s="638"/>
      <c r="B47" s="639"/>
      <c r="C47" s="624"/>
      <c r="D47" s="643"/>
      <c r="E47" s="800" t="s">
        <v>606</v>
      </c>
      <c r="F47" s="102"/>
      <c r="G47" s="102"/>
      <c r="H47" s="102"/>
      <c r="I47" s="102"/>
      <c r="J47" s="102"/>
      <c r="K47" s="102"/>
      <c r="L47" s="103"/>
      <c r="N47" s="235">
        <f>'Page 11'!$K$48</f>
        <v>0</v>
      </c>
    </row>
    <row r="48" spans="1:12" ht="13.5" customHeight="1">
      <c r="A48" s="625" t="s">
        <v>566</v>
      </c>
      <c r="B48" s="626" t="s">
        <v>566</v>
      </c>
      <c r="C48" s="627"/>
      <c r="D48" s="641" t="s">
        <v>604</v>
      </c>
      <c r="E48" s="642" t="s">
        <v>607</v>
      </c>
      <c r="F48" s="118"/>
      <c r="G48" s="118"/>
      <c r="H48" s="118"/>
      <c r="I48" s="118"/>
      <c r="J48" s="118"/>
      <c r="K48" s="118"/>
      <c r="L48" s="119"/>
    </row>
    <row r="49" spans="1:12" ht="13.5" customHeight="1">
      <c r="A49" s="625" t="s">
        <v>566</v>
      </c>
      <c r="B49" s="626" t="s">
        <v>566</v>
      </c>
      <c r="C49" s="627"/>
      <c r="D49" s="641" t="s">
        <v>463</v>
      </c>
      <c r="E49" s="642" t="s">
        <v>608</v>
      </c>
      <c r="F49" s="118"/>
      <c r="G49" s="118"/>
      <c r="H49" s="118"/>
      <c r="I49" s="118"/>
      <c r="J49" s="118"/>
      <c r="K49" s="118"/>
      <c r="L49" s="119"/>
    </row>
    <row r="50" spans="1:12" ht="13.5" customHeight="1">
      <c r="A50" s="628"/>
      <c r="B50" s="629"/>
      <c r="C50" s="624"/>
      <c r="D50" s="643"/>
      <c r="E50" s="800" t="s">
        <v>695</v>
      </c>
      <c r="F50" s="102"/>
      <c r="G50" s="102"/>
      <c r="H50" s="102"/>
      <c r="I50" s="102"/>
      <c r="J50" s="102"/>
      <c r="K50" s="102"/>
      <c r="L50" s="103"/>
    </row>
    <row r="51" spans="1:12" ht="13.5" customHeight="1">
      <c r="A51" s="625" t="s">
        <v>566</v>
      </c>
      <c r="B51" s="626" t="s">
        <v>566</v>
      </c>
      <c r="C51" s="620"/>
      <c r="D51" s="647" t="s">
        <v>466</v>
      </c>
      <c r="E51" s="649" t="s">
        <v>609</v>
      </c>
      <c r="F51" s="116"/>
      <c r="G51" s="116"/>
      <c r="H51" s="116"/>
      <c r="I51" s="116"/>
      <c r="J51" s="116"/>
      <c r="K51" s="116"/>
      <c r="L51" s="621"/>
    </row>
    <row r="52" spans="1:12" ht="13.5" customHeight="1">
      <c r="A52" s="628"/>
      <c r="B52" s="629"/>
      <c r="C52" s="624"/>
      <c r="D52" s="643"/>
      <c r="E52" s="651" t="s">
        <v>696</v>
      </c>
      <c r="F52" s="102"/>
      <c r="G52" s="102"/>
      <c r="H52" s="102"/>
      <c r="I52" s="102"/>
      <c r="J52" s="102"/>
      <c r="K52" s="102"/>
      <c r="L52" s="103"/>
    </row>
    <row r="53" spans="1:12" ht="13.5" customHeight="1">
      <c r="A53" s="625" t="s">
        <v>566</v>
      </c>
      <c r="B53" s="626" t="s">
        <v>566</v>
      </c>
      <c r="C53" s="620"/>
      <c r="D53" s="647" t="s">
        <v>469</v>
      </c>
      <c r="E53" s="649" t="s">
        <v>697</v>
      </c>
      <c r="F53" s="116"/>
      <c r="G53" s="116"/>
      <c r="H53" s="116"/>
      <c r="I53" s="116"/>
      <c r="J53" s="116"/>
      <c r="K53" s="116"/>
      <c r="L53" s="621"/>
    </row>
    <row r="54" spans="1:12" ht="13.5" customHeight="1">
      <c r="A54" s="632"/>
      <c r="B54" s="633"/>
      <c r="C54" s="620"/>
      <c r="D54" s="647"/>
      <c r="E54" s="649" t="s">
        <v>699</v>
      </c>
      <c r="F54" s="116"/>
      <c r="G54" s="116"/>
      <c r="H54" s="116"/>
      <c r="I54" s="116"/>
      <c r="J54" s="116"/>
      <c r="K54" s="116"/>
      <c r="L54" s="621"/>
    </row>
    <row r="55" spans="1:12" ht="13.5" customHeight="1">
      <c r="A55" s="632"/>
      <c r="B55" s="633"/>
      <c r="C55" s="620"/>
      <c r="D55" s="647"/>
      <c r="E55" s="649" t="s">
        <v>698</v>
      </c>
      <c r="F55" s="116"/>
      <c r="G55" s="116"/>
      <c r="H55" s="116"/>
      <c r="I55" s="116"/>
      <c r="J55" s="116"/>
      <c r="K55" s="116"/>
      <c r="L55" s="621"/>
    </row>
    <row r="56" spans="1:12" ht="13.5" customHeight="1" thickBot="1">
      <c r="A56" s="652" t="s">
        <v>566</v>
      </c>
      <c r="B56" s="653" t="s">
        <v>566</v>
      </c>
      <c r="C56" s="654"/>
      <c r="D56" s="659" t="s">
        <v>480</v>
      </c>
      <c r="E56" s="655" t="s">
        <v>694</v>
      </c>
      <c r="F56" s="656"/>
      <c r="G56" s="656"/>
      <c r="H56" s="656"/>
      <c r="I56" s="656"/>
      <c r="J56" s="656"/>
      <c r="K56" s="656"/>
      <c r="L56" s="657"/>
    </row>
    <row r="57" ht="5.25" customHeight="1">
      <c r="C57" s="179"/>
    </row>
    <row r="58" spans="1:6" ht="20.25">
      <c r="A58" s="160" t="s">
        <v>610</v>
      </c>
      <c r="C58" s="179"/>
      <c r="D58" s="612"/>
      <c r="E58" s="160"/>
      <c r="F58" s="160"/>
    </row>
    <row r="59" ht="8.25" customHeight="1">
      <c r="C59" s="179"/>
    </row>
    <row r="60" spans="1:16" ht="15">
      <c r="A60" s="919" t="str">
        <f>Cover!$B$72</f>
        <v>  Our House Enterprises - Version 3</v>
      </c>
      <c r="J60" s="422"/>
      <c r="K60" s="422" t="str">
        <f>("(")&amp;(Cover!$P$13)&amp;(" ")&amp;(Cover!$Q$15)&amp;(")")</f>
        <v>(TN )</v>
      </c>
      <c r="L60" s="215">
        <f ca="1">NOW()</f>
        <v>41604.64208252315</v>
      </c>
      <c r="O60" s="613"/>
      <c r="P60" s="613"/>
    </row>
    <row r="62" spans="8:12" ht="12.75">
      <c r="H62" s="610"/>
      <c r="L62" s="215"/>
    </row>
  </sheetData>
  <sheetProtection password="F189" sheet="1" objects="1" scenarios="1"/>
  <printOptions horizontalCentered="1"/>
  <pageMargins left="0.5" right="0.5" top="0.5" bottom="0.5" header="0.5" footer="0.5"/>
  <pageSetup fitToHeight="1" fitToWidth="1" horizontalDpi="300" verticalDpi="300" orientation="portrait" scale="93"/>
  <headerFooter>
    <oddFooter>&amp;CPage 14</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5"/>
  <sheetViews>
    <sheetView showGridLines="0" zoomScalePageLayoutView="0" workbookViewId="0" topLeftCell="A1">
      <selection activeCell="A1" sqref="A1"/>
    </sheetView>
  </sheetViews>
  <sheetFormatPr defaultColWidth="8.8515625" defaultRowHeight="12.75"/>
  <cols>
    <col min="1" max="2" width="8.28125" style="0" customWidth="1"/>
    <col min="3" max="3" width="1.421875" style="0" customWidth="1"/>
    <col min="4" max="4" width="3.7109375" style="0" customWidth="1"/>
    <col min="5" max="8" width="9.421875" style="0" customWidth="1"/>
    <col min="9" max="10" width="8.140625" style="0" customWidth="1"/>
    <col min="11" max="12" width="10.7109375" style="0" customWidth="1"/>
    <col min="13" max="13" width="8.8515625" style="0" customWidth="1"/>
    <col min="14" max="26" width="9.140625" style="0" hidden="1" customWidth="1"/>
  </cols>
  <sheetData>
    <row r="1" ht="12.75">
      <c r="A1" s="610"/>
    </row>
    <row r="2" spans="1:3" ht="18">
      <c r="A2" s="353" t="s">
        <v>560</v>
      </c>
      <c r="B2" s="353" t="s">
        <v>727</v>
      </c>
      <c r="C2" s="179"/>
    </row>
    <row r="3" spans="2:3" ht="12.75" customHeight="1">
      <c r="B3" s="1" t="s">
        <v>562</v>
      </c>
      <c r="C3" s="179"/>
    </row>
    <row r="4" ht="8.25" customHeight="1" thickBot="1">
      <c r="C4" s="179"/>
    </row>
    <row r="5" spans="1:12" ht="12.75">
      <c r="A5" s="614" t="s">
        <v>563</v>
      </c>
      <c r="B5" s="615" t="s">
        <v>543</v>
      </c>
      <c r="C5" s="616"/>
      <c r="D5" s="658"/>
      <c r="E5" s="79"/>
      <c r="F5" s="79"/>
      <c r="G5" s="79"/>
      <c r="H5" s="79"/>
      <c r="I5" s="79"/>
      <c r="J5" s="79"/>
      <c r="K5" s="79"/>
      <c r="L5" s="617"/>
    </row>
    <row r="6" spans="1:12" ht="12.75">
      <c r="A6" s="618" t="s">
        <v>564</v>
      </c>
      <c r="B6" s="619" t="s">
        <v>564</v>
      </c>
      <c r="C6" s="620"/>
      <c r="D6" s="634"/>
      <c r="E6" s="620" t="s">
        <v>565</v>
      </c>
      <c r="F6" s="116"/>
      <c r="G6" s="116"/>
      <c r="H6" s="116"/>
      <c r="I6" s="116"/>
      <c r="J6" s="116"/>
      <c r="K6" s="116"/>
      <c r="L6" s="621"/>
    </row>
    <row r="7" spans="1:12" ht="4.5" customHeight="1">
      <c r="A7" s="622"/>
      <c r="B7" s="623"/>
      <c r="C7" s="624"/>
      <c r="D7" s="630"/>
      <c r="E7" s="102"/>
      <c r="F7" s="102"/>
      <c r="G7" s="102"/>
      <c r="H7" s="102"/>
      <c r="I7" s="102"/>
      <c r="J7" s="102"/>
      <c r="K7" s="102"/>
      <c r="L7" s="103"/>
    </row>
    <row r="8" spans="1:16" ht="16.5" customHeight="1">
      <c r="A8" s="1166" t="str">
        <f>$N$9</f>
        <v>ERROR</v>
      </c>
      <c r="B8" s="1167"/>
      <c r="C8" s="627"/>
      <c r="D8" s="641" t="s">
        <v>18</v>
      </c>
      <c r="E8" s="642" t="s">
        <v>728</v>
      </c>
      <c r="F8" s="118"/>
      <c r="G8" s="118"/>
      <c r="H8" s="118"/>
      <c r="I8" s="118"/>
      <c r="J8" s="118"/>
      <c r="K8" s="118"/>
      <c r="L8" s="119"/>
      <c r="N8" s="215" t="str">
        <f>'TN Cover B'!$L$21</f>
        <v>Select</v>
      </c>
      <c r="O8" s="237" t="str">
        <f>'Page 2'!$C$18</f>
        <v>to</v>
      </c>
      <c r="P8" s="946"/>
    </row>
    <row r="9" spans="1:14" ht="12" customHeight="1">
      <c r="A9" s="1168"/>
      <c r="B9" s="1169"/>
      <c r="C9" s="624"/>
      <c r="D9" s="643"/>
      <c r="E9" s="644" t="s">
        <v>14</v>
      </c>
      <c r="F9" s="102"/>
      <c r="G9" s="102"/>
      <c r="H9" s="102"/>
      <c r="I9" s="102"/>
      <c r="J9" s="102"/>
      <c r="K9" s="102"/>
      <c r="L9" s="103"/>
      <c r="N9" t="str">
        <f>IF($N$8="Yes","MET","ERROR")</f>
        <v>ERROR</v>
      </c>
    </row>
    <row r="10" spans="1:16" ht="16.5" customHeight="1">
      <c r="A10" s="947" t="str">
        <f>$N$11</f>
        <v>ERROR</v>
      </c>
      <c r="B10" s="948"/>
      <c r="C10" s="631"/>
      <c r="D10" s="645" t="s">
        <v>20</v>
      </c>
      <c r="E10" s="646" t="s">
        <v>807</v>
      </c>
      <c r="F10" s="106"/>
      <c r="G10" s="106"/>
      <c r="H10" s="106"/>
      <c r="I10" s="106"/>
      <c r="J10" s="106"/>
      <c r="K10" s="106"/>
      <c r="L10" s="107"/>
      <c r="N10" t="str">
        <f>'TN Cover B'!$I$20</f>
        <v>Select</v>
      </c>
      <c r="P10" s="237"/>
    </row>
    <row r="11" spans="1:14" ht="16.5" customHeight="1">
      <c r="A11" s="949" t="s">
        <v>566</v>
      </c>
      <c r="B11" s="950" t="s">
        <v>566</v>
      </c>
      <c r="C11" s="951"/>
      <c r="D11" s="645" t="s">
        <v>21</v>
      </c>
      <c r="E11" s="646" t="s">
        <v>729</v>
      </c>
      <c r="F11" s="106"/>
      <c r="G11" s="106"/>
      <c r="H11" s="106"/>
      <c r="I11" s="106"/>
      <c r="J11" s="106"/>
      <c r="K11" s="106"/>
      <c r="L11" s="107"/>
      <c r="N11" t="str">
        <f>IF($N$10="Yes","MET","ERROR")</f>
        <v>ERROR</v>
      </c>
    </row>
    <row r="12" spans="1:12" ht="16.5" customHeight="1">
      <c r="A12" s="628" t="s">
        <v>566</v>
      </c>
      <c r="B12" s="629" t="s">
        <v>566</v>
      </c>
      <c r="C12" s="624"/>
      <c r="D12" s="643" t="s">
        <v>22</v>
      </c>
      <c r="E12" s="644" t="s">
        <v>730</v>
      </c>
      <c r="F12" s="102"/>
      <c r="G12" s="102"/>
      <c r="H12" s="102"/>
      <c r="I12" s="102"/>
      <c r="J12" s="102"/>
      <c r="K12" s="102"/>
      <c r="L12" s="103"/>
    </row>
    <row r="13" spans="1:12" ht="16.5" customHeight="1">
      <c r="A13" s="625" t="s">
        <v>566</v>
      </c>
      <c r="B13" s="626" t="s">
        <v>566</v>
      </c>
      <c r="C13" s="1044"/>
      <c r="D13" s="641" t="s">
        <v>25</v>
      </c>
      <c r="E13" s="642" t="s">
        <v>0</v>
      </c>
      <c r="F13" s="118"/>
      <c r="G13" s="118"/>
      <c r="H13" s="118"/>
      <c r="I13" s="118"/>
      <c r="J13" s="118"/>
      <c r="K13" s="118"/>
      <c r="L13" s="119"/>
    </row>
    <row r="14" spans="1:12" ht="15" customHeight="1">
      <c r="A14" s="628"/>
      <c r="B14" s="629"/>
      <c r="C14" s="624"/>
      <c r="D14" s="643"/>
      <c r="E14" s="800" t="s">
        <v>818</v>
      </c>
      <c r="F14" s="102"/>
      <c r="G14" s="102"/>
      <c r="H14" s="102"/>
      <c r="I14" s="102"/>
      <c r="J14" s="102"/>
      <c r="K14" s="102"/>
      <c r="L14" s="103"/>
    </row>
    <row r="15" spans="1:12" ht="16.5" customHeight="1">
      <c r="A15" s="949" t="s">
        <v>566</v>
      </c>
      <c r="B15" s="950" t="s">
        <v>566</v>
      </c>
      <c r="C15" s="631"/>
      <c r="D15" s="645" t="s">
        <v>27</v>
      </c>
      <c r="E15" s="646" t="s">
        <v>731</v>
      </c>
      <c r="F15" s="106"/>
      <c r="G15" s="106"/>
      <c r="H15" s="106"/>
      <c r="I15" s="106"/>
      <c r="J15" s="106"/>
      <c r="K15" s="106"/>
      <c r="L15" s="107"/>
    </row>
    <row r="16" spans="1:12" ht="16.5" customHeight="1">
      <c r="A16" s="949" t="s">
        <v>566</v>
      </c>
      <c r="B16" s="950" t="s">
        <v>566</v>
      </c>
      <c r="C16" s="631"/>
      <c r="D16" s="645" t="s">
        <v>29</v>
      </c>
      <c r="E16" s="646" t="s">
        <v>732</v>
      </c>
      <c r="F16" s="106"/>
      <c r="G16" s="106"/>
      <c r="H16" s="106"/>
      <c r="I16" s="106"/>
      <c r="J16" s="106"/>
      <c r="K16" s="106"/>
      <c r="L16" s="107"/>
    </row>
    <row r="17" spans="1:12" ht="16.5" customHeight="1">
      <c r="A17" s="625" t="s">
        <v>566</v>
      </c>
      <c r="B17" s="626" t="s">
        <v>566</v>
      </c>
      <c r="C17" s="627"/>
      <c r="D17" s="641" t="s">
        <v>31</v>
      </c>
      <c r="E17" s="642" t="s">
        <v>573</v>
      </c>
      <c r="F17" s="118"/>
      <c r="G17" s="118"/>
      <c r="H17" s="118"/>
      <c r="I17" s="118"/>
      <c r="J17" s="118"/>
      <c r="K17" s="118"/>
      <c r="L17" s="119"/>
    </row>
    <row r="18" spans="1:12" ht="16.5" customHeight="1">
      <c r="A18" s="632"/>
      <c r="B18" s="633"/>
      <c r="C18" s="620"/>
      <c r="D18" s="647"/>
      <c r="E18" s="912" t="s">
        <v>574</v>
      </c>
      <c r="F18" s="116"/>
      <c r="G18" s="116"/>
      <c r="H18" s="116"/>
      <c r="I18" s="116"/>
      <c r="J18" s="116"/>
      <c r="K18" s="116"/>
      <c r="L18" s="621"/>
    </row>
    <row r="19" spans="1:12" ht="16.5" customHeight="1">
      <c r="A19" s="625" t="s">
        <v>566</v>
      </c>
      <c r="B19" s="626" t="s">
        <v>566</v>
      </c>
      <c r="C19" s="627"/>
      <c r="D19" s="641" t="s">
        <v>33</v>
      </c>
      <c r="E19" s="642" t="s">
        <v>575</v>
      </c>
      <c r="F19" s="118"/>
      <c r="G19" s="118"/>
      <c r="H19" s="118"/>
      <c r="I19" s="118"/>
      <c r="J19" s="118"/>
      <c r="K19" s="118"/>
      <c r="L19" s="119"/>
    </row>
    <row r="20" spans="1:12" ht="16.5" customHeight="1">
      <c r="A20" s="666" t="str">
        <f>O23</f>
        <v>MET</v>
      </c>
      <c r="B20" s="701"/>
      <c r="C20" s="627" t="s">
        <v>576</v>
      </c>
      <c r="D20" s="641" t="s">
        <v>35</v>
      </c>
      <c r="E20" s="642" t="s">
        <v>577</v>
      </c>
      <c r="F20" s="118"/>
      <c r="G20" s="118"/>
      <c r="H20" s="118"/>
      <c r="I20" s="118"/>
      <c r="J20" s="118"/>
      <c r="K20" s="118"/>
      <c r="L20" s="119"/>
    </row>
    <row r="21" spans="1:12" ht="16.5" customHeight="1">
      <c r="A21" s="660"/>
      <c r="B21" s="650"/>
      <c r="C21" s="624"/>
      <c r="D21" s="643"/>
      <c r="E21" s="800" t="s">
        <v>578</v>
      </c>
      <c r="F21" s="102"/>
      <c r="G21" s="102"/>
      <c r="H21" s="102"/>
      <c r="I21" s="102"/>
      <c r="J21" s="102"/>
      <c r="K21" s="102"/>
      <c r="L21" s="103"/>
    </row>
    <row r="22" spans="1:12" ht="16.5" customHeight="1">
      <c r="A22" s="666" t="str">
        <f>O25</f>
        <v>MET</v>
      </c>
      <c r="B22" s="701"/>
      <c r="C22" s="620" t="s">
        <v>576</v>
      </c>
      <c r="D22" s="647" t="s">
        <v>420</v>
      </c>
      <c r="E22" s="648" t="s">
        <v>579</v>
      </c>
      <c r="F22" s="116"/>
      <c r="G22" s="116"/>
      <c r="H22" s="116"/>
      <c r="I22" s="116"/>
      <c r="J22" s="116"/>
      <c r="K22" s="116"/>
      <c r="L22" s="621"/>
    </row>
    <row r="23" spans="1:15" ht="16.5" customHeight="1">
      <c r="A23" s="640"/>
      <c r="B23" s="650"/>
      <c r="C23" s="620"/>
      <c r="D23" s="647"/>
      <c r="E23" s="912" t="s">
        <v>580</v>
      </c>
      <c r="F23" s="116"/>
      <c r="G23" s="116"/>
      <c r="H23" s="116"/>
      <c r="I23" s="116"/>
      <c r="J23" s="116"/>
      <c r="K23" s="116"/>
      <c r="L23" s="621"/>
      <c r="N23" s="235">
        <f>'Page 8a &amp; 8b'!$Z$17</f>
        <v>0</v>
      </c>
      <c r="O23" t="str">
        <f>IF(N23=0,"MET","ERROR")</f>
        <v>MET</v>
      </c>
    </row>
    <row r="24" spans="1:14" ht="16.5" customHeight="1">
      <c r="A24" s="666" t="str">
        <f>O27</f>
        <v>MET</v>
      </c>
      <c r="B24" s="774"/>
      <c r="C24" s="627"/>
      <c r="D24" s="641" t="s">
        <v>423</v>
      </c>
      <c r="E24" s="642" t="s">
        <v>581</v>
      </c>
      <c r="F24" s="118"/>
      <c r="G24" s="118"/>
      <c r="H24" s="118"/>
      <c r="I24" s="118"/>
      <c r="J24" s="118"/>
      <c r="K24" s="118"/>
      <c r="L24" s="119"/>
      <c r="N24" s="235"/>
    </row>
    <row r="25" spans="1:15" ht="16.5" customHeight="1">
      <c r="A25" s="636"/>
      <c r="B25" s="637"/>
      <c r="C25" s="620"/>
      <c r="D25" s="647"/>
      <c r="E25" s="952" t="s">
        <v>733</v>
      </c>
      <c r="F25" s="116"/>
      <c r="G25" s="116"/>
      <c r="H25" s="116"/>
      <c r="I25" s="116"/>
      <c r="J25" s="116"/>
      <c r="K25" s="116"/>
      <c r="L25" s="621"/>
      <c r="N25" s="235">
        <f>'Page 8a &amp; 8b'!$Z$37</f>
        <v>0</v>
      </c>
      <c r="O25" t="str">
        <f>IF(N25=0,"MET","ERROR")</f>
        <v>MET</v>
      </c>
    </row>
    <row r="26" spans="1:14" ht="16.5" customHeight="1">
      <c r="A26" s="636"/>
      <c r="B26" s="639"/>
      <c r="C26" s="620"/>
      <c r="D26" s="647"/>
      <c r="E26" s="912" t="s">
        <v>586</v>
      </c>
      <c r="F26" s="116"/>
      <c r="G26" s="116"/>
      <c r="H26" s="116"/>
      <c r="I26" s="116"/>
      <c r="J26" s="116"/>
      <c r="K26" s="116"/>
      <c r="L26" s="621"/>
      <c r="N26" s="235"/>
    </row>
    <row r="27" spans="1:20" ht="16.5" customHeight="1">
      <c r="A27" s="666" t="str">
        <f>O30</f>
        <v>MET</v>
      </c>
      <c r="B27" s="701"/>
      <c r="C27" s="627" t="s">
        <v>576</v>
      </c>
      <c r="D27" s="641" t="s">
        <v>431</v>
      </c>
      <c r="E27" s="642" t="s">
        <v>588</v>
      </c>
      <c r="F27" s="118"/>
      <c r="G27" s="118"/>
      <c r="H27" s="118"/>
      <c r="I27" s="118"/>
      <c r="J27" s="118"/>
      <c r="K27" s="118"/>
      <c r="L27" s="119"/>
      <c r="O27" t="str">
        <f>IF(P30&gt;=S29,"MET","ERROR")</f>
        <v>MET</v>
      </c>
      <c r="P27" s="235">
        <f>'Page 11'!$K$37</f>
        <v>0</v>
      </c>
      <c r="Q27" t="s">
        <v>582</v>
      </c>
      <c r="S27" s="235">
        <f>'Page 8a &amp; 8b'!$L$29</f>
        <v>0</v>
      </c>
      <c r="T27" t="s">
        <v>583</v>
      </c>
    </row>
    <row r="28" spans="1:20" ht="16.5" customHeight="1">
      <c r="A28" s="638"/>
      <c r="B28" s="639"/>
      <c r="C28" s="624"/>
      <c r="D28" s="643"/>
      <c r="E28" s="800" t="s">
        <v>589</v>
      </c>
      <c r="F28" s="102"/>
      <c r="G28" s="102"/>
      <c r="H28" s="102"/>
      <c r="I28" s="102"/>
      <c r="J28" s="102"/>
      <c r="K28" s="102"/>
      <c r="L28" s="103"/>
      <c r="P28" s="235">
        <f>'Page 8a &amp; 8b'!$L$23</f>
        <v>0</v>
      </c>
      <c r="Q28" t="s">
        <v>584</v>
      </c>
      <c r="S28" s="235">
        <f>'Page 8a &amp; 8b'!$L$31</f>
        <v>0</v>
      </c>
      <c r="T28" t="s">
        <v>585</v>
      </c>
    </row>
    <row r="29" spans="1:19" ht="16.5" customHeight="1">
      <c r="A29" s="666" t="str">
        <f>O32</f>
        <v>MET</v>
      </c>
      <c r="B29" s="667"/>
      <c r="C29" s="627" t="s">
        <v>576</v>
      </c>
      <c r="D29" s="641" t="s">
        <v>435</v>
      </c>
      <c r="E29" s="642" t="s">
        <v>590</v>
      </c>
      <c r="F29" s="118"/>
      <c r="G29" s="118"/>
      <c r="H29" s="118"/>
      <c r="I29" s="118"/>
      <c r="J29" s="118"/>
      <c r="K29" s="118"/>
      <c r="L29" s="119"/>
      <c r="P29" s="235">
        <f>'Page 8a &amp; 8b'!$L$22</f>
        <v>0</v>
      </c>
      <c r="Q29" t="s">
        <v>587</v>
      </c>
      <c r="S29" s="235">
        <f>SUM(S27:S28)</f>
        <v>0</v>
      </c>
    </row>
    <row r="30" spans="1:16" ht="16.5" customHeight="1">
      <c r="A30" s="636"/>
      <c r="B30" s="637"/>
      <c r="C30" s="620"/>
      <c r="D30" s="647"/>
      <c r="E30" s="952" t="s">
        <v>591</v>
      </c>
      <c r="F30" s="116"/>
      <c r="G30" s="116"/>
      <c r="H30" s="116"/>
      <c r="I30" s="116"/>
      <c r="J30" s="116"/>
      <c r="K30" s="116"/>
      <c r="L30" s="621"/>
      <c r="N30" s="235">
        <f>'Page 8a &amp; 8b'!$K$46</f>
        <v>0</v>
      </c>
      <c r="O30" t="str">
        <f>IF(N30=N31,"MET","ERROR")</f>
        <v>MET</v>
      </c>
      <c r="P30" s="235">
        <f>SUM(P27:P29)</f>
        <v>0</v>
      </c>
    </row>
    <row r="31" spans="1:14" ht="16.5" customHeight="1">
      <c r="A31" s="636"/>
      <c r="B31" s="637"/>
      <c r="C31" s="620"/>
      <c r="D31" s="647"/>
      <c r="E31" s="953" t="s">
        <v>592</v>
      </c>
      <c r="F31" s="116"/>
      <c r="G31" s="116"/>
      <c r="H31" s="116"/>
      <c r="I31" s="116"/>
      <c r="J31" s="116"/>
      <c r="K31" s="116"/>
      <c r="L31" s="621"/>
      <c r="N31" s="235">
        <f>'Page 11'!$K$31</f>
        <v>0</v>
      </c>
    </row>
    <row r="32" spans="1:15" ht="16.5" customHeight="1">
      <c r="A32" s="666" t="str">
        <f>O35</f>
        <v>MET</v>
      </c>
      <c r="B32" s="701"/>
      <c r="C32" s="627" t="s">
        <v>576</v>
      </c>
      <c r="D32" s="641" t="s">
        <v>438</v>
      </c>
      <c r="E32" s="799" t="s">
        <v>593</v>
      </c>
      <c r="F32" s="118"/>
      <c r="G32" s="118"/>
      <c r="H32" s="118"/>
      <c r="I32" s="118"/>
      <c r="J32" s="118"/>
      <c r="K32" s="118"/>
      <c r="L32" s="119"/>
      <c r="N32" s="235">
        <f>'Page 8a &amp; 8b'!$N$37</f>
        <v>0</v>
      </c>
      <c r="O32" t="str">
        <f>IF(N32=N33,"MET","ERROR")</f>
        <v>MET</v>
      </c>
    </row>
    <row r="33" spans="1:14" ht="16.5" customHeight="1">
      <c r="A33" s="636"/>
      <c r="B33" s="637"/>
      <c r="C33" s="620"/>
      <c r="D33" s="647"/>
      <c r="E33" s="953" t="s">
        <v>594</v>
      </c>
      <c r="F33" s="116"/>
      <c r="G33" s="116"/>
      <c r="H33" s="116"/>
      <c r="I33" s="116"/>
      <c r="J33" s="116"/>
      <c r="K33" s="116"/>
      <c r="L33" s="621"/>
      <c r="N33" s="235">
        <f>'Page 9'!$K$35</f>
        <v>0</v>
      </c>
    </row>
    <row r="34" spans="1:12" ht="16.5" customHeight="1">
      <c r="A34" s="638"/>
      <c r="B34" s="639"/>
      <c r="C34" s="624"/>
      <c r="D34" s="643"/>
      <c r="E34" s="954" t="s">
        <v>595</v>
      </c>
      <c r="F34" s="102"/>
      <c r="G34" s="102"/>
      <c r="H34" s="102"/>
      <c r="I34" s="102"/>
      <c r="J34" s="102"/>
      <c r="K34" s="102"/>
      <c r="L34" s="103"/>
    </row>
    <row r="35" spans="1:15" ht="16.5" customHeight="1">
      <c r="A35" s="666" t="str">
        <f>O38</f>
        <v>MET</v>
      </c>
      <c r="B35" s="701"/>
      <c r="C35" s="620" t="s">
        <v>576</v>
      </c>
      <c r="D35" s="647" t="s">
        <v>441</v>
      </c>
      <c r="E35" s="649" t="s">
        <v>596</v>
      </c>
      <c r="F35" s="116"/>
      <c r="G35" s="116"/>
      <c r="H35" s="116"/>
      <c r="I35" s="116"/>
      <c r="J35" s="116"/>
      <c r="K35" s="116"/>
      <c r="L35" s="621"/>
      <c r="N35" s="235">
        <f>'Page 8a &amp; 8b'!$D$39</f>
        <v>0</v>
      </c>
      <c r="O35" t="str">
        <f>IF(N35=N36,"MET","ERROR")</f>
        <v>MET</v>
      </c>
    </row>
    <row r="36" spans="1:14" ht="16.5" customHeight="1">
      <c r="A36" s="638"/>
      <c r="B36" s="639"/>
      <c r="C36" s="624"/>
      <c r="D36" s="643"/>
      <c r="E36" s="954" t="s">
        <v>382</v>
      </c>
      <c r="F36" s="102"/>
      <c r="G36" s="102"/>
      <c r="H36" s="102"/>
      <c r="I36" s="102"/>
      <c r="J36" s="102"/>
      <c r="K36" s="102"/>
      <c r="L36" s="103"/>
      <c r="N36" s="235">
        <f>'Page 9'!$J$35</f>
        <v>0</v>
      </c>
    </row>
    <row r="37" spans="1:12" ht="16.5" customHeight="1">
      <c r="A37" s="666" t="str">
        <f>O40</f>
        <v>MET</v>
      </c>
      <c r="B37" s="667"/>
      <c r="C37" s="620" t="s">
        <v>576</v>
      </c>
      <c r="D37" s="647" t="s">
        <v>445</v>
      </c>
      <c r="E37" s="649" t="s">
        <v>597</v>
      </c>
      <c r="F37" s="116"/>
      <c r="G37" s="116"/>
      <c r="H37" s="116"/>
      <c r="I37" s="116"/>
      <c r="J37" s="116"/>
      <c r="K37" s="116"/>
      <c r="L37" s="621"/>
    </row>
    <row r="38" spans="1:15" ht="16.5" customHeight="1">
      <c r="A38" s="638"/>
      <c r="B38" s="639"/>
      <c r="C38" s="624"/>
      <c r="D38" s="643"/>
      <c r="E38" s="954" t="s">
        <v>384</v>
      </c>
      <c r="F38" s="102"/>
      <c r="G38" s="102"/>
      <c r="H38" s="102"/>
      <c r="I38" s="102"/>
      <c r="J38" s="102"/>
      <c r="K38" s="102"/>
      <c r="L38" s="103"/>
      <c r="N38" s="235">
        <f>'Page 8a &amp; 8b'!$D$18</f>
        <v>0</v>
      </c>
      <c r="O38" t="str">
        <f>IF(N38=N39,"MET","ERROR")</f>
        <v>MET</v>
      </c>
    </row>
    <row r="39" spans="1:14" ht="16.5" customHeight="1">
      <c r="A39" s="666" t="str">
        <f>P42</f>
        <v>MET</v>
      </c>
      <c r="B39" s="701"/>
      <c r="C39" s="316" t="s">
        <v>576</v>
      </c>
      <c r="D39" s="955" t="s">
        <v>450</v>
      </c>
      <c r="E39" s="956" t="s">
        <v>734</v>
      </c>
      <c r="F39" s="116"/>
      <c r="G39" s="116"/>
      <c r="H39" s="116"/>
      <c r="I39" s="116"/>
      <c r="J39" s="116"/>
      <c r="K39" s="116"/>
      <c r="L39" s="621"/>
      <c r="N39" s="235">
        <f>'Page 9'!$J$20</f>
        <v>0</v>
      </c>
    </row>
    <row r="40" spans="1:15" ht="16.5" customHeight="1">
      <c r="A40" s="666" t="str">
        <f>O43</f>
        <v>ERROR</v>
      </c>
      <c r="B40" s="667"/>
      <c r="C40" s="627" t="s">
        <v>576</v>
      </c>
      <c r="D40" s="641" t="s">
        <v>604</v>
      </c>
      <c r="E40" s="642" t="s">
        <v>735</v>
      </c>
      <c r="F40" s="118"/>
      <c r="G40" s="118"/>
      <c r="H40" s="118"/>
      <c r="I40" s="118"/>
      <c r="J40" s="118"/>
      <c r="K40" s="118"/>
      <c r="L40" s="119"/>
      <c r="N40" s="235">
        <f>'Page 8a &amp; 8b'!$V$17</f>
        <v>0</v>
      </c>
      <c r="O40" t="str">
        <f>IF(N40=N41,"MET","ERROR")</f>
        <v>MET</v>
      </c>
    </row>
    <row r="41" spans="1:14" ht="16.5" customHeight="1">
      <c r="A41" s="640"/>
      <c r="B41" s="635"/>
      <c r="C41" s="620"/>
      <c r="D41" s="647"/>
      <c r="E41" s="912" t="s">
        <v>736</v>
      </c>
      <c r="F41" s="116"/>
      <c r="G41" s="116"/>
      <c r="H41" s="116"/>
      <c r="I41" s="116"/>
      <c r="J41" s="116"/>
      <c r="K41" s="116"/>
      <c r="L41" s="621"/>
      <c r="N41" s="235">
        <f>'Page 9'!$K$20</f>
        <v>0</v>
      </c>
    </row>
    <row r="42" spans="1:16" ht="16.5" customHeight="1">
      <c r="A42" s="666" t="str">
        <f>O44</f>
        <v>ERROR</v>
      </c>
      <c r="B42" s="667"/>
      <c r="C42" s="627" t="s">
        <v>576</v>
      </c>
      <c r="D42" s="641" t="s">
        <v>463</v>
      </c>
      <c r="E42" s="642" t="s">
        <v>737</v>
      </c>
      <c r="F42" s="118"/>
      <c r="G42" s="118"/>
      <c r="H42" s="118"/>
      <c r="I42" s="118"/>
      <c r="J42" s="118"/>
      <c r="K42" s="118"/>
      <c r="L42" s="119"/>
      <c r="N42" s="235">
        <f>'Page 4'!$L$52</f>
        <v>0</v>
      </c>
      <c r="O42" s="235">
        <f>'Page 11'!$K$32</f>
        <v>0</v>
      </c>
      <c r="P42" t="str">
        <f>IF(N42=O42,"MET","ERROR")</f>
        <v>MET</v>
      </c>
    </row>
    <row r="43" spans="1:15" ht="16.5" customHeight="1">
      <c r="A43" s="640"/>
      <c r="B43" s="635"/>
      <c r="C43" s="620"/>
      <c r="D43" s="647"/>
      <c r="E43" s="952" t="s">
        <v>738</v>
      </c>
      <c r="F43" s="116"/>
      <c r="G43" s="116"/>
      <c r="H43" s="116"/>
      <c r="I43" s="116"/>
      <c r="J43" s="116"/>
      <c r="K43" s="116"/>
      <c r="L43" s="621"/>
      <c r="O43" s="238" t="str">
        <f>'TN Page 11'!$K$59</f>
        <v>ERROR</v>
      </c>
    </row>
    <row r="44" spans="1:15" ht="16.5" customHeight="1">
      <c r="A44" s="666" t="str">
        <f>O47</f>
        <v>MET</v>
      </c>
      <c r="B44" s="701"/>
      <c r="C44" s="627" t="s">
        <v>576</v>
      </c>
      <c r="D44" s="641" t="s">
        <v>466</v>
      </c>
      <c r="E44" s="642" t="s">
        <v>605</v>
      </c>
      <c r="F44" s="118"/>
      <c r="G44" s="118"/>
      <c r="H44" s="118"/>
      <c r="I44" s="118"/>
      <c r="J44" s="118"/>
      <c r="K44" s="118"/>
      <c r="L44" s="119"/>
      <c r="O44" s="238" t="str">
        <f>'TN Page 11'!$O$55</f>
        <v>ERROR</v>
      </c>
    </row>
    <row r="45" spans="1:12" ht="16.5" customHeight="1">
      <c r="A45" s="638"/>
      <c r="B45" s="639"/>
      <c r="C45" s="624"/>
      <c r="D45" s="643"/>
      <c r="E45" s="800" t="s">
        <v>606</v>
      </c>
      <c r="F45" s="102"/>
      <c r="G45" s="102"/>
      <c r="H45" s="102"/>
      <c r="I45" s="102"/>
      <c r="J45" s="102"/>
      <c r="K45" s="102"/>
      <c r="L45" s="103"/>
    </row>
    <row r="46" spans="1:12" ht="16.5" customHeight="1">
      <c r="A46" s="625" t="s">
        <v>566</v>
      </c>
      <c r="B46" s="626" t="s">
        <v>566</v>
      </c>
      <c r="C46" s="620"/>
      <c r="D46" s="647" t="s">
        <v>469</v>
      </c>
      <c r="E46" s="649" t="s">
        <v>739</v>
      </c>
      <c r="F46" s="116"/>
      <c r="G46" s="116"/>
      <c r="H46" s="116"/>
      <c r="I46" s="116"/>
      <c r="J46" s="116"/>
      <c r="K46" s="116"/>
      <c r="L46" s="621"/>
    </row>
    <row r="47" spans="1:15" ht="16.5" customHeight="1">
      <c r="A47" s="632"/>
      <c r="B47" s="633"/>
      <c r="C47" s="620"/>
      <c r="D47" s="647"/>
      <c r="E47" s="953" t="s">
        <v>15</v>
      </c>
      <c r="F47" s="116"/>
      <c r="G47" s="116"/>
      <c r="H47" s="116"/>
      <c r="I47" s="116"/>
      <c r="J47" s="116"/>
      <c r="K47" s="116"/>
      <c r="L47" s="621"/>
      <c r="N47" s="235">
        <f>'Page 11'!$K$47</f>
        <v>0</v>
      </c>
      <c r="O47" s="546" t="str">
        <f>IF(N48&lt;=N47,"MET","ERROR")</f>
        <v>MET</v>
      </c>
    </row>
    <row r="48" spans="1:14" ht="16.5" customHeight="1" thickBot="1">
      <c r="A48" s="652" t="s">
        <v>566</v>
      </c>
      <c r="B48" s="653" t="s">
        <v>566</v>
      </c>
      <c r="C48" s="654"/>
      <c r="D48" s="659" t="s">
        <v>480</v>
      </c>
      <c r="E48" s="655" t="s">
        <v>817</v>
      </c>
      <c r="F48" s="656"/>
      <c r="G48" s="656"/>
      <c r="H48" s="656"/>
      <c r="I48" s="656"/>
      <c r="J48" s="656"/>
      <c r="K48" s="656"/>
      <c r="L48" s="657"/>
      <c r="N48" s="235">
        <f>'Page 11'!$K$48</f>
        <v>0</v>
      </c>
    </row>
    <row r="49" ht="6" customHeight="1"/>
    <row r="50" ht="8.25" customHeight="1"/>
    <row r="51" spans="1:6" ht="20.25">
      <c r="A51" s="160" t="s">
        <v>610</v>
      </c>
      <c r="C51" s="179"/>
      <c r="D51" s="612"/>
      <c r="E51" s="160"/>
      <c r="F51" s="160"/>
    </row>
    <row r="52" ht="8.25" customHeight="1">
      <c r="C52" s="179"/>
    </row>
    <row r="53" spans="1:16" ht="15">
      <c r="A53" s="994" t="str">
        <f>Cover!$B$72</f>
        <v>  Our House Enterprises - Version 3</v>
      </c>
      <c r="G53" s="352" t="s">
        <v>740</v>
      </c>
      <c r="J53" s="422"/>
      <c r="K53" s="423" t="str">
        <f>("(")&amp;(Cover!$P$13)&amp;(" ")&amp;(Cover!$P$15)&amp;(")")</f>
        <v>(TN )</v>
      </c>
      <c r="L53" s="215">
        <f ca="1">NOW()</f>
        <v>41604.64208252315</v>
      </c>
      <c r="O53" s="613"/>
      <c r="P53" s="613"/>
    </row>
    <row r="55" spans="8:12" ht="12.75">
      <c r="H55" s="610"/>
      <c r="L55" s="215"/>
    </row>
  </sheetData>
  <sheetProtection password="B08B" sheet="1" objects="1" scenarios="1"/>
  <mergeCells count="1">
    <mergeCell ref="A8:B9"/>
  </mergeCells>
  <printOptions horizontalCentered="1"/>
  <pageMargins left="0.5" right="0.5" top="0.5" bottom="0.5" header="0.5" footer="0.5"/>
  <pageSetup fitToHeight="1" fitToWidth="1" horizontalDpi="300" verticalDpi="300" orientation="portrait" scale="89"/>
  <headerFooter>
    <oddFooter>&amp;CTN - Page 13</oddFooter>
  </headerFooter>
  <drawing r:id="rId1"/>
</worksheet>
</file>

<file path=xl/worksheets/sheet23.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8.8515625" defaultRowHeight="12.75"/>
  <cols>
    <col min="1" max="1" width="8.8515625" style="0" customWidth="1"/>
    <col min="2" max="2" width="50.7109375" style="0" customWidth="1"/>
  </cols>
  <sheetData>
    <row r="1" ht="12.75">
      <c r="A1" t="s">
        <v>2</v>
      </c>
    </row>
    <row r="2" ht="12.75">
      <c r="A2" t="s">
        <v>3</v>
      </c>
    </row>
    <row r="3" ht="12.75">
      <c r="A3" t="s">
        <v>4</v>
      </c>
    </row>
    <row r="5" spans="2:7" ht="12.75">
      <c r="B5" t="s">
        <v>5</v>
      </c>
      <c r="C5" t="s">
        <v>541</v>
      </c>
      <c r="D5" t="s">
        <v>6</v>
      </c>
      <c r="E5" t="s">
        <v>543</v>
      </c>
      <c r="F5" t="s">
        <v>7</v>
      </c>
      <c r="G5" t="s">
        <v>545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AG158"/>
  <sheetViews>
    <sheetView showGridLines="0" showZeros="0" tabSelected="1" zoomScalePageLayoutView="0" workbookViewId="0" topLeftCell="A19">
      <selection activeCell="AQ15" sqref="AQ15"/>
    </sheetView>
  </sheetViews>
  <sheetFormatPr defaultColWidth="9.140625" defaultRowHeight="12.75"/>
  <cols>
    <col min="1" max="1" width="2.00390625" style="1" customWidth="1"/>
    <col min="2" max="2" width="4.7109375" style="1" customWidth="1"/>
    <col min="3" max="4" width="5.421875" style="1" customWidth="1"/>
    <col min="5" max="5" width="6.00390625" style="1" customWidth="1"/>
    <col min="6" max="6" width="3.7109375" style="1" customWidth="1"/>
    <col min="7" max="7" width="5.140625" style="1" customWidth="1"/>
    <col min="8" max="9" width="3.28125" style="1" customWidth="1"/>
    <col min="10" max="10" width="6.7109375" style="1" customWidth="1"/>
    <col min="11" max="11" width="2.421875" style="1" customWidth="1"/>
    <col min="12" max="12" width="7.421875" style="1" customWidth="1"/>
    <col min="13" max="13" width="6.421875" style="1" customWidth="1"/>
    <col min="14" max="15" width="11.140625" style="1" customWidth="1"/>
    <col min="16" max="17" width="6.7109375" style="1" customWidth="1"/>
    <col min="18" max="18" width="12.7109375" style="1" hidden="1" customWidth="1"/>
    <col min="19" max="24" width="9.140625" style="1" hidden="1" customWidth="1"/>
    <col min="25" max="25" width="23.421875" style="1" hidden="1" customWidth="1"/>
    <col min="26" max="26" width="13.00390625" style="1" hidden="1" customWidth="1"/>
    <col min="27" max="32" width="9.140625" style="1" hidden="1" customWidth="1"/>
    <col min="33" max="33" width="11.7109375" style="797" customWidth="1"/>
    <col min="34" max="16384" width="9.140625" style="1" customWidth="1"/>
  </cols>
  <sheetData>
    <row r="1" ht="12.75">
      <c r="A1" s="32"/>
    </row>
    <row r="12" spans="2:33" ht="18" customHeight="1">
      <c r="B12" s="31"/>
      <c r="C12" s="31"/>
      <c r="D12" s="31"/>
      <c r="E12" s="31"/>
      <c r="F12" s="1062" t="s">
        <v>819</v>
      </c>
      <c r="G12" s="702"/>
      <c r="H12" s="702"/>
      <c r="I12" s="702"/>
      <c r="L12" s="31"/>
      <c r="M12" s="31"/>
      <c r="N12" s="31"/>
      <c r="O12" s="1063" t="str">
        <f>IF(AB104="Select"," ",AB104)</f>
        <v>TENNESSEE</v>
      </c>
      <c r="P12" s="1063"/>
      <c r="Q12" s="1063"/>
      <c r="U12"/>
      <c r="V12"/>
      <c r="W12"/>
      <c r="X12"/>
      <c r="Y12"/>
      <c r="AG12" s="797" t="s">
        <v>37</v>
      </c>
    </row>
    <row r="13" spans="2:33" ht="15.75" customHeight="1">
      <c r="B13" s="33"/>
      <c r="C13" s="33"/>
      <c r="D13" s="33"/>
      <c r="E13" s="33"/>
      <c r="F13" s="4"/>
      <c r="G13" s="1081" t="s">
        <v>820</v>
      </c>
      <c r="H13" s="1081"/>
      <c r="I13" s="1081"/>
      <c r="J13" s="1081"/>
      <c r="K13" s="1081"/>
      <c r="L13" s="1081"/>
      <c r="M13" s="1081"/>
      <c r="N13" s="1081"/>
      <c r="O13" s="905" t="s">
        <v>41</v>
      </c>
      <c r="P13" s="1072" t="str">
        <f>AB103</f>
        <v>TN</v>
      </c>
      <c r="Q13" s="1072"/>
      <c r="U13"/>
      <c r="V13"/>
      <c r="W13"/>
      <c r="X13"/>
      <c r="Y13"/>
      <c r="AG13" s="778"/>
    </row>
    <row r="14" spans="1:33" ht="15.75" customHeight="1">
      <c r="A14" s="4"/>
      <c r="B14" s="4"/>
      <c r="C14" s="4"/>
      <c r="D14" s="4"/>
      <c r="E14" s="4"/>
      <c r="F14" s="4"/>
      <c r="G14"/>
      <c r="H14" s="1064">
        <v>41640</v>
      </c>
      <c r="I14" s="1065"/>
      <c r="J14" s="933" t="s">
        <v>821</v>
      </c>
      <c r="M14" s="4"/>
      <c r="N14" s="4"/>
      <c r="O14" s="34" t="s">
        <v>38</v>
      </c>
      <c r="P14" s="875"/>
      <c r="Q14" s="876"/>
      <c r="U14"/>
      <c r="V14"/>
      <c r="W14"/>
      <c r="X14"/>
      <c r="Y14"/>
      <c r="AG14" s="778" t="str">
        <f>IF(U12=1,"MISSING",$AG$12)</f>
        <v> </v>
      </c>
    </row>
    <row r="15" spans="1:33" ht="15.75" customHeight="1">
      <c r="A15" s="4"/>
      <c r="B15" s="4"/>
      <c r="C15" s="4"/>
      <c r="D15" s="4"/>
      <c r="E15" s="4"/>
      <c r="F15" s="4"/>
      <c r="G15" s="4"/>
      <c r="H15" s="4"/>
      <c r="I15" s="4"/>
      <c r="J15" s="4"/>
      <c r="K15" s="930" t="s">
        <v>718</v>
      </c>
      <c r="L15" s="4"/>
      <c r="M15" s="4"/>
      <c r="N15" s="4"/>
      <c r="O15" s="35" t="s">
        <v>44</v>
      </c>
      <c r="P15" s="1071"/>
      <c r="Q15" s="1071"/>
      <c r="U15"/>
      <c r="V15"/>
      <c r="W15"/>
      <c r="X15"/>
      <c r="Y15"/>
      <c r="AG15" s="778"/>
    </row>
    <row r="16" spans="1:25" ht="12.75">
      <c r="A16" s="4"/>
      <c r="B16" s="4"/>
      <c r="C16" s="4"/>
      <c r="D16" s="4"/>
      <c r="E16" s="934" t="s">
        <v>720</v>
      </c>
      <c r="F16" s="4"/>
      <c r="G16" s="4"/>
      <c r="H16" s="4"/>
      <c r="I16"/>
      <c r="J16" s="4"/>
      <c r="L16" s="4"/>
      <c r="M16" s="4"/>
      <c r="N16" s="4"/>
      <c r="O16" s="3"/>
      <c r="P16" s="3"/>
      <c r="Q16" s="3" t="s">
        <v>619</v>
      </c>
      <c r="U16"/>
      <c r="V16"/>
      <c r="W16"/>
      <c r="X16"/>
      <c r="Y16"/>
    </row>
    <row r="17" spans="1:25" ht="13.5" customHeight="1">
      <c r="A17" s="4"/>
      <c r="B17" s="4"/>
      <c r="C17" s="4"/>
      <c r="D17" s="4"/>
      <c r="E17" s="934" t="s">
        <v>721</v>
      </c>
      <c r="F17" s="4"/>
      <c r="G17" s="4"/>
      <c r="H17" s="4"/>
      <c r="I17" s="4"/>
      <c r="J17" s="4"/>
      <c r="L17" s="4"/>
      <c r="M17" s="4"/>
      <c r="N17" s="4"/>
      <c r="O17" s="4"/>
      <c r="P17" s="4"/>
      <c r="Q17" s="896" t="str">
        <f>IF(AB102=1,"MISSING - State"," ")</f>
        <v> </v>
      </c>
      <c r="U17"/>
      <c r="V17"/>
      <c r="W17"/>
      <c r="X17"/>
      <c r="Y17"/>
    </row>
    <row r="18" spans="1:25" ht="13.5" customHeight="1">
      <c r="A18" s="4"/>
      <c r="B18" s="4"/>
      <c r="C18" s="4"/>
      <c r="D18" s="4"/>
      <c r="E18" s="934" t="s">
        <v>722</v>
      </c>
      <c r="F18" s="4"/>
      <c r="G18" s="4"/>
      <c r="H18" s="4"/>
      <c r="I18" s="4"/>
      <c r="J18" s="4"/>
      <c r="K18" s="4"/>
      <c r="L18" s="4"/>
      <c r="M18" s="4"/>
      <c r="N18" s="4"/>
      <c r="O18" s="4"/>
      <c r="P18" s="4"/>
      <c r="Q18" s="877" t="str">
        <f>IF(COUNTBLANK($P$15)=0,$AG$12,"MISSING - Membership #")</f>
        <v>MISSING - Membership #</v>
      </c>
      <c r="U18"/>
      <c r="V18"/>
      <c r="W18"/>
      <c r="X18"/>
      <c r="Y18"/>
    </row>
    <row r="19" spans="1:25" ht="13.5" customHeight="1">
      <c r="A19" s="4"/>
      <c r="B19" s="4"/>
      <c r="C19" s="4"/>
      <c r="D19" s="4"/>
      <c r="E19" s="934" t="s">
        <v>726</v>
      </c>
      <c r="F19" s="4"/>
      <c r="G19" s="4"/>
      <c r="H19" s="4"/>
      <c r="I19" s="4"/>
      <c r="J19" s="4"/>
      <c r="L19" s="4"/>
      <c r="M19" s="4"/>
      <c r="N19" s="4"/>
      <c r="O19" s="4"/>
      <c r="P19" s="4"/>
      <c r="Q19" s="877" t="str">
        <f>IF(COUNTBLANK($Q$14)=0,$AG$12,"MISSING - Chapter Number")</f>
        <v>MISSING - Chapter Number</v>
      </c>
      <c r="U19"/>
      <c r="V19"/>
      <c r="W19"/>
      <c r="X19"/>
      <c r="Y19"/>
    </row>
    <row r="20" spans="1:25" ht="7.5" customHeight="1">
      <c r="A20" s="4"/>
      <c r="B20" s="4"/>
      <c r="C20" s="4"/>
      <c r="D20" s="4"/>
      <c r="G20" s="4"/>
      <c r="H20" s="4"/>
      <c r="I20" s="4"/>
      <c r="J20" s="4"/>
      <c r="K20" s="4"/>
      <c r="L20" s="4"/>
      <c r="M20" s="4"/>
      <c r="N20" s="4"/>
      <c r="O20" s="4"/>
      <c r="P20" s="4"/>
      <c r="Q20" s="4"/>
      <c r="U20"/>
      <c r="V20"/>
      <c r="W20"/>
      <c r="X20"/>
      <c r="Y20"/>
    </row>
    <row r="21" spans="1:33" ht="18" customHeight="1">
      <c r="A21" s="4"/>
      <c r="B21" s="868" t="s">
        <v>18</v>
      </c>
      <c r="C21" s="4" t="s">
        <v>620</v>
      </c>
      <c r="D21" s="4"/>
      <c r="E21" s="116"/>
      <c r="F21" s="866"/>
      <c r="G21" s="866"/>
      <c r="H21" s="866"/>
      <c r="I21" s="866"/>
      <c r="J21" s="866"/>
      <c r="K21" s="866"/>
      <c r="L21" s="1066"/>
      <c r="M21" s="1066"/>
      <c r="N21" s="1066"/>
      <c r="O21" s="1066"/>
      <c r="P21" s="1066"/>
      <c r="Q21" s="1066"/>
      <c r="U21"/>
      <c r="V21"/>
      <c r="W21"/>
      <c r="X21"/>
      <c r="Y21"/>
      <c r="AG21" s="779" t="str">
        <f>IF(COUNTBLANK($L$21)=0,$AG$12,"MISSING - Name")</f>
        <v>MISSING - Name</v>
      </c>
    </row>
    <row r="22" spans="1:33" ht="18" customHeight="1">
      <c r="A22" s="4"/>
      <c r="B22" s="868" t="s">
        <v>20</v>
      </c>
      <c r="C22" s="4" t="s">
        <v>796</v>
      </c>
      <c r="D22" s="4"/>
      <c r="E22" s="5"/>
      <c r="F22" s="866"/>
      <c r="G22" s="866"/>
      <c r="H22" s="866"/>
      <c r="I22" s="866"/>
      <c r="J22" s="866"/>
      <c r="K22" s="866"/>
      <c r="L22" s="1069"/>
      <c r="M22" s="1069"/>
      <c r="N22" s="1069"/>
      <c r="O22" s="1069"/>
      <c r="P22" s="1069"/>
      <c r="Q22" s="1069"/>
      <c r="U22"/>
      <c r="V22"/>
      <c r="W22"/>
      <c r="X22"/>
      <c r="Y22"/>
      <c r="AG22" s="998" t="str">
        <f>IF(COUNTBLANK($L$22)=0,$AG$12,"MISSING - Name Pronunciation")</f>
        <v>MISSING - Name Pronunciation</v>
      </c>
    </row>
    <row r="23" spans="1:33" ht="15.75" customHeight="1">
      <c r="A23" s="4"/>
      <c r="B23" s="868" t="s">
        <v>21</v>
      </c>
      <c r="C23" s="5" t="s">
        <v>623</v>
      </c>
      <c r="D23" s="5"/>
      <c r="E23" s="15"/>
      <c r="F23" s="914"/>
      <c r="G23" s="914"/>
      <c r="H23" s="914"/>
      <c r="I23" s="914"/>
      <c r="J23" s="867"/>
      <c r="K23" s="867"/>
      <c r="L23" s="39"/>
      <c r="M23" s="1067"/>
      <c r="N23" s="1067"/>
      <c r="O23" s="1067"/>
      <c r="P23" s="1067"/>
      <c r="Q23" s="1067"/>
      <c r="U23"/>
      <c r="V23"/>
      <c r="W23"/>
      <c r="X23"/>
      <c r="Y23"/>
      <c r="AG23" s="779" t="str">
        <f>IF(COUNTBLANK($M$23)=0,$AG$12,"MISSING - FFA Roster Name")</f>
        <v>MISSING - FFA Roster Name</v>
      </c>
    </row>
    <row r="24" spans="1:33" ht="15.75" customHeight="1">
      <c r="A24" s="4"/>
      <c r="B24" s="868" t="s">
        <v>22</v>
      </c>
      <c r="C24" s="4" t="s">
        <v>621</v>
      </c>
      <c r="D24" s="4"/>
      <c r="E24" s="878"/>
      <c r="F24" s="7" t="s">
        <v>63</v>
      </c>
      <c r="G24" s="7"/>
      <c r="H24" s="1083"/>
      <c r="I24" s="1083"/>
      <c r="J24" s="8" t="s">
        <v>64</v>
      </c>
      <c r="M24" s="4"/>
      <c r="N24" s="37" t="s">
        <v>797</v>
      </c>
      <c r="O24" s="1068"/>
      <c r="P24" s="1068"/>
      <c r="Q24" s="1068"/>
      <c r="U24"/>
      <c r="V24"/>
      <c r="W24"/>
      <c r="X24"/>
      <c r="Y24"/>
      <c r="AG24" s="779" t="str">
        <f>IF(((COUNTBLANK($E$24)+COUNTBLANK($H$24)+COUNTBLANK($O$24)))=1,$AG$12,"MISSING - Gender or Phone Number")</f>
        <v>MISSING - Gender or Phone Number</v>
      </c>
    </row>
    <row r="25" spans="1:33" ht="15.75" customHeight="1">
      <c r="A25" s="4"/>
      <c r="B25" s="868" t="s">
        <v>27</v>
      </c>
      <c r="C25" s="4" t="s">
        <v>622</v>
      </c>
      <c r="D25" s="4"/>
      <c r="E25" s="5"/>
      <c r="F25" s="5"/>
      <c r="G25" s="5"/>
      <c r="H25" s="870"/>
      <c r="I25" s="915"/>
      <c r="J25" s="916"/>
      <c r="K25" s="6"/>
      <c r="L25" s="6"/>
      <c r="M25" s="6"/>
      <c r="N25" s="6"/>
      <c r="O25" s="9"/>
      <c r="P25" s="6"/>
      <c r="Q25" s="6"/>
      <c r="U25"/>
      <c r="V25"/>
      <c r="W25"/>
      <c r="X25"/>
      <c r="Y25"/>
      <c r="AG25" s="779" t="str">
        <f>IF(COUNTBLANK($H$25)=0,$AG$12,"MISSING - Address")</f>
        <v>MISSING - Address</v>
      </c>
    </row>
    <row r="26" spans="1:33" ht="15.75" customHeight="1">
      <c r="A26" s="4"/>
      <c r="B26" s="4"/>
      <c r="C26" s="38" t="s">
        <v>69</v>
      </c>
      <c r="D26" s="870"/>
      <c r="E26" s="10"/>
      <c r="F26" s="10"/>
      <c r="G26" s="10"/>
      <c r="H26" s="10"/>
      <c r="I26" s="10"/>
      <c r="J26" s="10"/>
      <c r="K26" s="12"/>
      <c r="L26" s="39" t="s">
        <v>70</v>
      </c>
      <c r="M26" s="1082" t="str">
        <f>AB106</f>
        <v>TN</v>
      </c>
      <c r="N26" s="1082"/>
      <c r="O26" s="40" t="s">
        <v>71</v>
      </c>
      <c r="P26" s="1073"/>
      <c r="Q26" s="1073"/>
      <c r="U26"/>
      <c r="V26"/>
      <c r="W26"/>
      <c r="X26"/>
      <c r="Y26"/>
      <c r="AG26" s="779" t="str">
        <f>IF(((COUNTBLANK($D$26)+AB101+COUNTBLANK($P$26)))=0,$AG$12,"MISSING - City, State or Zip")</f>
        <v>MISSING - City, State or Zip</v>
      </c>
    </row>
    <row r="27" spans="1:33" ht="15.75" customHeight="1">
      <c r="A27" s="4"/>
      <c r="B27" s="868" t="s">
        <v>29</v>
      </c>
      <c r="C27" s="33" t="s">
        <v>798</v>
      </c>
      <c r="D27" s="1003"/>
      <c r="E27" s="12"/>
      <c r="F27" s="1002"/>
      <c r="G27" s="10"/>
      <c r="H27" s="13"/>
      <c r="I27" s="13"/>
      <c r="J27" s="13"/>
      <c r="K27" s="10"/>
      <c r="L27" s="999"/>
      <c r="M27" s="869"/>
      <c r="N27" s="869"/>
      <c r="O27" s="1000"/>
      <c r="P27" s="1001"/>
      <c r="Q27" s="997"/>
      <c r="U27"/>
      <c r="V27"/>
      <c r="W27"/>
      <c r="X27"/>
      <c r="Y27"/>
      <c r="AG27" s="880" t="str">
        <f>IF(COUNTBLANK($F$27)=0,$AG$12,"MISSING - E-mail Address")</f>
        <v>MISSING - E-mail Address</v>
      </c>
    </row>
    <row r="28" spans="1:33" ht="15.75" customHeight="1">
      <c r="A28" s="4"/>
      <c r="B28" s="868" t="s">
        <v>31</v>
      </c>
      <c r="C28" s="4" t="s">
        <v>624</v>
      </c>
      <c r="D28" s="4"/>
      <c r="E28" s="4"/>
      <c r="F28" s="4"/>
      <c r="G28" s="4"/>
      <c r="H28" s="870"/>
      <c r="I28" s="11"/>
      <c r="J28" s="11"/>
      <c r="K28" s="11"/>
      <c r="L28" s="11"/>
      <c r="M28" s="11"/>
      <c r="N28" s="11"/>
      <c r="O28" s="11"/>
      <c r="P28" s="11"/>
      <c r="Q28" s="11"/>
      <c r="U28"/>
      <c r="V28"/>
      <c r="W28"/>
      <c r="X28"/>
      <c r="Y28"/>
      <c r="AG28" s="779" t="str">
        <f>IF(COUNTBLANK($H$28)=0,$AG$12,"MISSING - Chapter Name")</f>
        <v>MISSING - Chapter Name</v>
      </c>
    </row>
    <row r="29" spans="1:33" ht="15.75" customHeight="1">
      <c r="A29" s="4"/>
      <c r="B29" s="868" t="s">
        <v>33</v>
      </c>
      <c r="C29" s="4" t="s">
        <v>625</v>
      </c>
      <c r="D29" s="4"/>
      <c r="E29" s="4"/>
      <c r="F29" s="12"/>
      <c r="G29" s="8"/>
      <c r="H29" s="870"/>
      <c r="I29" s="10"/>
      <c r="J29" s="10"/>
      <c r="K29" s="10"/>
      <c r="L29" s="10"/>
      <c r="M29" s="10"/>
      <c r="N29" s="10"/>
      <c r="O29" s="10"/>
      <c r="P29" s="10"/>
      <c r="Q29" s="10"/>
      <c r="U29"/>
      <c r="V29"/>
      <c r="W29"/>
      <c r="X29"/>
      <c r="Y29"/>
      <c r="AG29" s="779" t="str">
        <f>IF(COUNTBLANK($H$29)=0,$AG$12,"MISSING - High School")</f>
        <v>MISSING - High School</v>
      </c>
    </row>
    <row r="30" spans="1:33" ht="15.75" customHeight="1">
      <c r="A30" s="4"/>
      <c r="B30" s="868" t="s">
        <v>35</v>
      </c>
      <c r="C30" s="4" t="s">
        <v>626</v>
      </c>
      <c r="D30" s="4"/>
      <c r="E30" s="4"/>
      <c r="F30" s="8"/>
      <c r="G30" s="8"/>
      <c r="H30" s="8"/>
      <c r="I30" s="917"/>
      <c r="J30" s="6"/>
      <c r="K30" s="6"/>
      <c r="L30" s="9"/>
      <c r="M30" s="9"/>
      <c r="N30" s="9"/>
      <c r="O30" s="9"/>
      <c r="P30" s="9"/>
      <c r="Q30" s="9"/>
      <c r="U30"/>
      <c r="V30"/>
      <c r="W30"/>
      <c r="X30"/>
      <c r="Y30"/>
      <c r="AG30" s="779" t="str">
        <f>IF(COUNTBLANK($I$30)=0,$AG$12,"MISSING - Address")</f>
        <v>MISSING - Address</v>
      </c>
    </row>
    <row r="31" spans="1:33" ht="15.75" customHeight="1">
      <c r="A31" s="4"/>
      <c r="B31" s="4"/>
      <c r="C31" s="4"/>
      <c r="D31" s="4"/>
      <c r="E31" s="38" t="s">
        <v>90</v>
      </c>
      <c r="F31" s="1075"/>
      <c r="G31" s="1075"/>
      <c r="H31" s="1075"/>
      <c r="I31" s="1075"/>
      <c r="J31" s="1075"/>
      <c r="K31" s="1075"/>
      <c r="L31" s="1075"/>
      <c r="M31" s="38" t="s">
        <v>70</v>
      </c>
      <c r="N31" s="869" t="str">
        <f>AB108</f>
        <v>TN</v>
      </c>
      <c r="O31" s="41" t="s">
        <v>91</v>
      </c>
      <c r="P31" s="1073"/>
      <c r="Q31" s="1073"/>
      <c r="U31"/>
      <c r="V31"/>
      <c r="W31"/>
      <c r="X31"/>
      <c r="Y31"/>
      <c r="AG31" s="779" t="str">
        <f>IF(((COUNTBLANK($F$31)+AB100+COUNTBLANK($P$31)))=0,$AG$12,"MISSING - School City, State or Zip")</f>
        <v>MISSING - School City, State or Zip</v>
      </c>
    </row>
    <row r="32" spans="1:33" ht="15.75" customHeight="1">
      <c r="A32" s="4"/>
      <c r="B32" s="868" t="s">
        <v>420</v>
      </c>
      <c r="C32" s="4" t="s">
        <v>628</v>
      </c>
      <c r="D32" s="4"/>
      <c r="E32" s="4"/>
      <c r="F32" s="4"/>
      <c r="G32" s="4"/>
      <c r="H32" s="4"/>
      <c r="I32" s="4"/>
      <c r="J32" s="4"/>
      <c r="K32" s="5"/>
      <c r="L32" s="1076"/>
      <c r="M32" s="1077"/>
      <c r="N32" s="1077"/>
      <c r="O32" s="1077"/>
      <c r="P32" s="248"/>
      <c r="Q32" s="248"/>
      <c r="U32"/>
      <c r="V32"/>
      <c r="W32"/>
      <c r="X32"/>
      <c r="Y32"/>
      <c r="AG32" s="779" t="str">
        <f>IF(COUNTBLANK($L$32)=0,$AG$12,"MISSING - Phone Number")</f>
        <v>MISSING - Phone Number</v>
      </c>
    </row>
    <row r="33" spans="1:33" ht="15.75" customHeight="1">
      <c r="A33" s="4"/>
      <c r="B33" s="868" t="s">
        <v>423</v>
      </c>
      <c r="C33" s="4" t="s">
        <v>627</v>
      </c>
      <c r="D33" s="4"/>
      <c r="E33" s="4"/>
      <c r="F33" s="23"/>
      <c r="G33" s="11"/>
      <c r="H33" s="11"/>
      <c r="I33" s="11"/>
      <c r="J33" s="6"/>
      <c r="K33" s="6"/>
      <c r="L33" s="6"/>
      <c r="M33" s="6"/>
      <c r="N33" s="6"/>
      <c r="O33" s="6"/>
      <c r="P33" s="6"/>
      <c r="Q33" s="6"/>
      <c r="U33"/>
      <c r="V33"/>
      <c r="W33"/>
      <c r="X33"/>
      <c r="Y33"/>
      <c r="AG33" s="880" t="str">
        <f>IF(COUNTBLANK($F$33)=0,$AG$12,"MISSING - Chapter Advisor(s)")</f>
        <v>MISSING - Chapter Advisor(s)</v>
      </c>
    </row>
    <row r="34" spans="1:25" ht="15.75" customHeight="1">
      <c r="A34" s="4"/>
      <c r="B34" s="868" t="s">
        <v>431</v>
      </c>
      <c r="C34" s="352" t="s">
        <v>549</v>
      </c>
      <c r="D34" s="352"/>
      <c r="E34"/>
      <c r="F34"/>
      <c r="G34"/>
      <c r="H34"/>
      <c r="I34"/>
      <c r="J34"/>
      <c r="K34"/>
      <c r="L34"/>
      <c r="M34"/>
      <c r="N34"/>
      <c r="O34"/>
      <c r="P34"/>
      <c r="Q34"/>
      <c r="U34"/>
      <c r="V34"/>
      <c r="W34"/>
      <c r="X34"/>
      <c r="Y34"/>
    </row>
    <row r="35" spans="1:25" ht="12.75" customHeight="1">
      <c r="A35" s="4"/>
      <c r="B35" s="868"/>
      <c r="C35" s="4" t="s">
        <v>631</v>
      </c>
      <c r="D35" s="4"/>
      <c r="E35"/>
      <c r="F35"/>
      <c r="G35"/>
      <c r="H35"/>
      <c r="I35"/>
      <c r="J35"/>
      <c r="K35"/>
      <c r="L35"/>
      <c r="M35"/>
      <c r="N35"/>
      <c r="O35"/>
      <c r="P35"/>
      <c r="Q35"/>
      <c r="U35"/>
      <c r="V35"/>
      <c r="W35"/>
      <c r="X35"/>
      <c r="Y35"/>
    </row>
    <row r="36" spans="1:25" ht="12.75" customHeight="1">
      <c r="A36" s="4"/>
      <c r="B36" s="868"/>
      <c r="C36" s="4" t="s">
        <v>629</v>
      </c>
      <c r="D36" s="4"/>
      <c r="E36"/>
      <c r="F36"/>
      <c r="G36"/>
      <c r="H36"/>
      <c r="I36"/>
      <c r="J36"/>
      <c r="K36"/>
      <c r="L36"/>
      <c r="M36"/>
      <c r="N36"/>
      <c r="O36"/>
      <c r="P36"/>
      <c r="Q36"/>
      <c r="U36"/>
      <c r="V36"/>
      <c r="W36"/>
      <c r="X36"/>
      <c r="Y36"/>
    </row>
    <row r="37" spans="1:25" ht="12.75" customHeight="1">
      <c r="A37" s="4"/>
      <c r="B37" s="868"/>
      <c r="C37" s="4" t="s">
        <v>630</v>
      </c>
      <c r="D37" s="4"/>
      <c r="E37" s="32"/>
      <c r="F37" s="63"/>
      <c r="G37"/>
      <c r="H37"/>
      <c r="I37"/>
      <c r="J37"/>
      <c r="K37"/>
      <c r="L37"/>
      <c r="M37"/>
      <c r="N37"/>
      <c r="O37"/>
      <c r="P37"/>
      <c r="Q37"/>
      <c r="U37"/>
      <c r="V37"/>
      <c r="W37"/>
      <c r="X37"/>
      <c r="Y37"/>
    </row>
    <row r="38" spans="1:25" ht="12.75" customHeight="1">
      <c r="A38" s="4"/>
      <c r="B38" s="868"/>
      <c r="C38" s="32"/>
      <c r="D38"/>
      <c r="E38"/>
      <c r="F38"/>
      <c r="G38"/>
      <c r="H38"/>
      <c r="I38"/>
      <c r="J38"/>
      <c r="K38"/>
      <c r="L38"/>
      <c r="M38"/>
      <c r="N38"/>
      <c r="O38"/>
      <c r="P38"/>
      <c r="Q38"/>
      <c r="U38"/>
      <c r="V38"/>
      <c r="W38"/>
      <c r="X38"/>
      <c r="Y38"/>
    </row>
    <row r="39" spans="1:25" ht="7.5" customHeight="1">
      <c r="A39" s="4"/>
      <c r="B39" s="868"/>
      <c r="C39"/>
      <c r="D39"/>
      <c r="E39"/>
      <c r="F39"/>
      <c r="G39"/>
      <c r="H39"/>
      <c r="I39"/>
      <c r="J39"/>
      <c r="K39"/>
      <c r="L39"/>
      <c r="M39"/>
      <c r="N39"/>
      <c r="O39"/>
      <c r="P39"/>
      <c r="Q39"/>
      <c r="U39"/>
      <c r="V39"/>
      <c r="W39"/>
      <c r="X39"/>
      <c r="Y39"/>
    </row>
    <row r="40" spans="1:25" ht="12.75" customHeight="1">
      <c r="A40" s="4"/>
      <c r="B40" s="868"/>
      <c r="C40"/>
      <c r="D40" s="248"/>
      <c r="E40" s="248"/>
      <c r="F40" s="248"/>
      <c r="G40" s="248"/>
      <c r="H40" s="248"/>
      <c r="I40" s="248"/>
      <c r="J40"/>
      <c r="K40"/>
      <c r="L40" s="248"/>
      <c r="M40" s="248"/>
      <c r="N40" s="248"/>
      <c r="O40" s="248"/>
      <c r="P40" s="248"/>
      <c r="Q40" s="248"/>
      <c r="U40"/>
      <c r="V40"/>
      <c r="W40"/>
      <c r="X40"/>
      <c r="Y40"/>
    </row>
    <row r="41" spans="1:25" ht="12.75" customHeight="1">
      <c r="A41" s="4"/>
      <c r="B41" s="868"/>
      <c r="C41"/>
      <c r="D41" s="1074" t="s">
        <v>548</v>
      </c>
      <c r="E41" s="1074"/>
      <c r="F41" s="1074"/>
      <c r="G41" s="1074"/>
      <c r="H41" s="1074"/>
      <c r="I41" s="1074"/>
      <c r="J41" s="874"/>
      <c r="K41" s="874"/>
      <c r="L41" s="1074" t="s">
        <v>550</v>
      </c>
      <c r="M41" s="1074"/>
      <c r="N41" s="1074"/>
      <c r="O41" s="1074"/>
      <c r="P41" s="1074"/>
      <c r="Q41" s="1074"/>
      <c r="U41"/>
      <c r="V41"/>
      <c r="W41"/>
      <c r="X41"/>
      <c r="Y41"/>
    </row>
    <row r="42" spans="1:25" ht="7.5" customHeight="1">
      <c r="A42" s="4"/>
      <c r="B42" s="868"/>
      <c r="C42"/>
      <c r="D42"/>
      <c r="E42"/>
      <c r="F42"/>
      <c r="G42"/>
      <c r="H42"/>
      <c r="I42"/>
      <c r="J42"/>
      <c r="K42"/>
      <c r="L42"/>
      <c r="M42"/>
      <c r="N42"/>
      <c r="O42"/>
      <c r="P42"/>
      <c r="Q42"/>
      <c r="U42"/>
      <c r="V42"/>
      <c r="W42"/>
      <c r="X42"/>
      <c r="Y42"/>
    </row>
    <row r="43" spans="1:25" ht="12.75" customHeight="1">
      <c r="A43" s="4"/>
      <c r="B43" s="868"/>
      <c r="C43"/>
      <c r="D43" s="248"/>
      <c r="E43" s="248"/>
      <c r="F43" s="248"/>
      <c r="G43" s="248"/>
      <c r="H43" s="248"/>
      <c r="I43" s="248"/>
      <c r="J43"/>
      <c r="K43"/>
      <c r="L43" s="248"/>
      <c r="M43" s="248"/>
      <c r="N43" s="248"/>
      <c r="O43" s="248"/>
      <c r="P43" s="248"/>
      <c r="Q43" s="248"/>
      <c r="U43"/>
      <c r="V43"/>
      <c r="W43"/>
      <c r="X43"/>
      <c r="Y43"/>
    </row>
    <row r="44" spans="1:25" ht="12.75" customHeight="1">
      <c r="A44" s="4"/>
      <c r="B44" s="868"/>
      <c r="C44"/>
      <c r="D44" s="1074" t="s">
        <v>548</v>
      </c>
      <c r="E44" s="1074"/>
      <c r="F44" s="1074"/>
      <c r="G44" s="1074"/>
      <c r="H44" s="1074"/>
      <c r="I44" s="1074"/>
      <c r="J44" s="874"/>
      <c r="K44" s="874"/>
      <c r="L44" s="1074" t="s">
        <v>551</v>
      </c>
      <c r="M44" s="1074"/>
      <c r="N44" s="1074"/>
      <c r="O44" s="1074"/>
      <c r="P44" s="1074"/>
      <c r="Q44" s="1074"/>
      <c r="U44"/>
      <c r="V44"/>
      <c r="W44"/>
      <c r="X44"/>
      <c r="Y44"/>
    </row>
    <row r="45" spans="1:25" ht="6" customHeight="1">
      <c r="A45" s="4"/>
      <c r="B45" s="868"/>
      <c r="C45"/>
      <c r="D45" s="871"/>
      <c r="E45" s="871"/>
      <c r="F45" s="871"/>
      <c r="G45" s="871"/>
      <c r="H45" s="871"/>
      <c r="I45" s="871"/>
      <c r="J45" s="219"/>
      <c r="K45" s="219"/>
      <c r="L45" s="871"/>
      <c r="M45" s="871"/>
      <c r="N45" s="871"/>
      <c r="O45" s="871"/>
      <c r="P45" s="871"/>
      <c r="Q45" s="871"/>
      <c r="U45"/>
      <c r="V45"/>
      <c r="W45"/>
      <c r="X45"/>
      <c r="Y45"/>
    </row>
    <row r="46" spans="1:25" ht="12.75" customHeight="1">
      <c r="A46" s="4"/>
      <c r="B46" s="868" t="s">
        <v>435</v>
      </c>
      <c r="C46" s="352" t="s">
        <v>552</v>
      </c>
      <c r="D46" s="871"/>
      <c r="E46" s="871"/>
      <c r="F46" s="871"/>
      <c r="G46" s="871"/>
      <c r="H46" s="871"/>
      <c r="I46" s="871"/>
      <c r="J46" s="219"/>
      <c r="K46" s="219"/>
      <c r="L46" s="871"/>
      <c r="M46" s="871"/>
      <c r="N46" s="871"/>
      <c r="O46" s="871"/>
      <c r="P46" s="871"/>
      <c r="Q46" s="871"/>
      <c r="U46"/>
      <c r="V46"/>
      <c r="W46"/>
      <c r="X46"/>
      <c r="Y46"/>
    </row>
    <row r="47" spans="1:25" ht="12.75" customHeight="1">
      <c r="A47" s="4"/>
      <c r="B47" s="868"/>
      <c r="C47" t="s">
        <v>632</v>
      </c>
      <c r="D47" s="871"/>
      <c r="E47" s="871"/>
      <c r="F47" s="871"/>
      <c r="G47" s="871"/>
      <c r="H47" s="871"/>
      <c r="I47" s="1084">
        <f>L21</f>
        <v>0</v>
      </c>
      <c r="J47" s="1084"/>
      <c r="K47" s="1084"/>
      <c r="L47" s="1084"/>
      <c r="M47" s="1084"/>
      <c r="N47" s="1084"/>
      <c r="O47" s="872" t="s">
        <v>633</v>
      </c>
      <c r="P47" s="872"/>
      <c r="Q47" s="871"/>
      <c r="U47"/>
      <c r="V47"/>
      <c r="W47"/>
      <c r="X47"/>
      <c r="Y47"/>
    </row>
    <row r="48" spans="1:25" ht="12.75" customHeight="1">
      <c r="A48" s="4"/>
      <c r="B48" s="868"/>
      <c r="C48" t="s">
        <v>634</v>
      </c>
      <c r="D48" s="871"/>
      <c r="E48" s="871"/>
      <c r="F48" s="871"/>
      <c r="G48" s="871"/>
      <c r="H48" s="871"/>
      <c r="I48" s="871"/>
      <c r="J48" s="219"/>
      <c r="K48" s="219"/>
      <c r="L48" s="871"/>
      <c r="M48" s="871"/>
      <c r="N48" s="871"/>
      <c r="O48" s="871"/>
      <c r="P48" s="871"/>
      <c r="Q48" s="871"/>
      <c r="U48"/>
      <c r="V48"/>
      <c r="W48"/>
      <c r="X48"/>
      <c r="Y48"/>
    </row>
    <row r="49" spans="1:25" ht="12.75" customHeight="1">
      <c r="A49" s="4"/>
      <c r="B49" s="868"/>
      <c r="C49" t="s">
        <v>700</v>
      </c>
      <c r="D49" s="871"/>
      <c r="E49" s="871"/>
      <c r="F49" s="871"/>
      <c r="G49" s="871"/>
      <c r="H49" s="871"/>
      <c r="I49" s="871"/>
      <c r="J49" s="219"/>
      <c r="K49" s="219"/>
      <c r="L49" s="871"/>
      <c r="M49" s="871"/>
      <c r="N49" s="871"/>
      <c r="O49" s="871"/>
      <c r="P49" s="871"/>
      <c r="Q49" s="871"/>
      <c r="U49"/>
      <c r="V49"/>
      <c r="W49"/>
      <c r="X49"/>
      <c r="Y49"/>
    </row>
    <row r="50" spans="1:33" ht="12.75" customHeight="1">
      <c r="A50" s="4"/>
      <c r="B50" s="868"/>
      <c r="C50" t="s">
        <v>635</v>
      </c>
      <c r="D50"/>
      <c r="E50"/>
      <c r="F50"/>
      <c r="G50"/>
      <c r="H50"/>
      <c r="I50"/>
      <c r="J50"/>
      <c r="K50"/>
      <c r="L50"/>
      <c r="M50"/>
      <c r="N50"/>
      <c r="O50"/>
      <c r="P50"/>
      <c r="Q50"/>
      <c r="U50"/>
      <c r="V50"/>
      <c r="W50"/>
      <c r="X50"/>
      <c r="Y50"/>
      <c r="AG50" s="779"/>
    </row>
    <row r="51" spans="1:25" ht="7.5" customHeight="1">
      <c r="A51" s="4"/>
      <c r="B51" s="868"/>
      <c r="C51"/>
      <c r="D51"/>
      <c r="E51"/>
      <c r="F51"/>
      <c r="G51"/>
      <c r="H51"/>
      <c r="I51"/>
      <c r="J51"/>
      <c r="K51"/>
      <c r="L51"/>
      <c r="M51"/>
      <c r="N51"/>
      <c r="O51"/>
      <c r="P51"/>
      <c r="Q51"/>
      <c r="U51"/>
      <c r="V51"/>
      <c r="W51"/>
      <c r="X51"/>
      <c r="Y51"/>
    </row>
    <row r="52" spans="1:25" ht="12.75" customHeight="1">
      <c r="A52" s="4"/>
      <c r="B52" s="868"/>
      <c r="C52"/>
      <c r="D52" s="248"/>
      <c r="E52" s="248"/>
      <c r="F52" s="248"/>
      <c r="G52" s="248"/>
      <c r="H52" s="248"/>
      <c r="I52" s="248"/>
      <c r="J52"/>
      <c r="K52"/>
      <c r="L52" s="248"/>
      <c r="M52" s="248"/>
      <c r="N52" s="248"/>
      <c r="O52" s="248"/>
      <c r="P52" s="248"/>
      <c r="Q52" s="248"/>
      <c r="U52"/>
      <c r="V52"/>
      <c r="W52"/>
      <c r="X52"/>
      <c r="Y52"/>
    </row>
    <row r="53" spans="1:25" ht="12.75" customHeight="1">
      <c r="A53" s="4"/>
      <c r="B53" s="868"/>
      <c r="C53"/>
      <c r="D53" s="1074" t="s">
        <v>548</v>
      </c>
      <c r="E53" s="1074"/>
      <c r="F53" s="1074"/>
      <c r="G53" s="1074"/>
      <c r="H53" s="1074"/>
      <c r="I53" s="1074"/>
      <c r="J53" s="874"/>
      <c r="K53" s="874"/>
      <c r="L53" s="1074" t="s">
        <v>553</v>
      </c>
      <c r="M53" s="1074"/>
      <c r="N53" s="1074"/>
      <c r="O53" s="1074"/>
      <c r="P53" s="1074"/>
      <c r="Q53" s="1074"/>
      <c r="U53"/>
      <c r="V53"/>
      <c r="W53"/>
      <c r="X53"/>
      <c r="Y53"/>
    </row>
    <row r="54" spans="1:25" ht="7.5" customHeight="1">
      <c r="A54" s="4"/>
      <c r="B54" s="868"/>
      <c r="C54"/>
      <c r="D54"/>
      <c r="E54"/>
      <c r="F54"/>
      <c r="G54"/>
      <c r="H54"/>
      <c r="I54"/>
      <c r="J54"/>
      <c r="K54"/>
      <c r="L54"/>
      <c r="M54"/>
      <c r="N54"/>
      <c r="O54"/>
      <c r="P54"/>
      <c r="Q54"/>
      <c r="U54"/>
      <c r="V54"/>
      <c r="W54"/>
      <c r="X54"/>
      <c r="Y54"/>
    </row>
    <row r="55" spans="1:25" ht="12.75" customHeight="1">
      <c r="A55" s="4"/>
      <c r="B55" s="868"/>
      <c r="C55"/>
      <c r="D55" s="248"/>
      <c r="E55" s="248"/>
      <c r="F55" s="248"/>
      <c r="G55" s="248"/>
      <c r="H55" s="248"/>
      <c r="I55" s="248"/>
      <c r="J55"/>
      <c r="K55"/>
      <c r="L55" s="248"/>
      <c r="M55" s="248"/>
      <c r="N55" s="248"/>
      <c r="O55" s="248"/>
      <c r="P55" s="248"/>
      <c r="Q55" s="248"/>
      <c r="U55"/>
      <c r="V55"/>
      <c r="W55"/>
      <c r="X55"/>
      <c r="Y55"/>
    </row>
    <row r="56" spans="1:25" ht="12.75" customHeight="1">
      <c r="A56" s="4"/>
      <c r="B56" s="868"/>
      <c r="C56"/>
      <c r="D56" s="1074" t="s">
        <v>548</v>
      </c>
      <c r="E56" s="1074"/>
      <c r="F56" s="1074"/>
      <c r="G56" s="1074"/>
      <c r="H56" s="1074"/>
      <c r="I56" s="1074"/>
      <c r="J56" s="874"/>
      <c r="K56" s="874"/>
      <c r="L56" s="1074" t="s">
        <v>554</v>
      </c>
      <c r="M56" s="1074"/>
      <c r="N56" s="1074"/>
      <c r="O56" s="1074"/>
      <c r="P56" s="1074"/>
      <c r="Q56" s="1074"/>
      <c r="U56"/>
      <c r="V56"/>
      <c r="W56"/>
      <c r="X56"/>
      <c r="Y56"/>
    </row>
    <row r="57" spans="1:25" ht="7.5" customHeight="1">
      <c r="A57" s="4"/>
      <c r="B57" s="868"/>
      <c r="C57"/>
      <c r="D57"/>
      <c r="E57"/>
      <c r="F57"/>
      <c r="G57"/>
      <c r="H57"/>
      <c r="I57"/>
      <c r="J57"/>
      <c r="K57"/>
      <c r="L57"/>
      <c r="M57"/>
      <c r="N57"/>
      <c r="O57"/>
      <c r="P57"/>
      <c r="Q57"/>
      <c r="U57"/>
      <c r="V57"/>
      <c r="W57"/>
      <c r="X57"/>
      <c r="Y57"/>
    </row>
    <row r="58" spans="1:25" ht="12.75" customHeight="1">
      <c r="A58" s="4"/>
      <c r="B58" s="868"/>
      <c r="C58"/>
      <c r="D58" s="248"/>
      <c r="E58" s="248"/>
      <c r="F58" s="248"/>
      <c r="G58" s="248"/>
      <c r="H58" s="248"/>
      <c r="I58" s="248"/>
      <c r="J58"/>
      <c r="K58"/>
      <c r="L58" s="248"/>
      <c r="M58" s="248"/>
      <c r="N58" s="248"/>
      <c r="O58" s="248"/>
      <c r="P58" s="248"/>
      <c r="Q58" s="248"/>
      <c r="U58"/>
      <c r="V58"/>
      <c r="W58"/>
      <c r="X58"/>
      <c r="Y58"/>
    </row>
    <row r="59" spans="1:25" ht="12.75" customHeight="1">
      <c r="A59" s="4"/>
      <c r="B59" s="868"/>
      <c r="C59"/>
      <c r="D59" s="1074" t="s">
        <v>548</v>
      </c>
      <c r="E59" s="1074"/>
      <c r="F59" s="1074"/>
      <c r="G59" s="1074"/>
      <c r="H59" s="1074"/>
      <c r="I59" s="1074"/>
      <c r="J59" s="874"/>
      <c r="K59" s="874"/>
      <c r="L59" s="1074" t="s">
        <v>555</v>
      </c>
      <c r="M59" s="1074"/>
      <c r="N59" s="1074"/>
      <c r="O59" s="1074"/>
      <c r="P59" s="1074"/>
      <c r="Q59" s="1074"/>
      <c r="U59"/>
      <c r="V59"/>
      <c r="W59"/>
      <c r="X59"/>
      <c r="Y59"/>
    </row>
    <row r="60" spans="1:33" ht="7.5" customHeight="1">
      <c r="A60" s="4"/>
      <c r="B60" s="868"/>
      <c r="C60"/>
      <c r="D60"/>
      <c r="E60"/>
      <c r="F60"/>
      <c r="G60"/>
      <c r="H60"/>
      <c r="I60"/>
      <c r="J60"/>
      <c r="K60"/>
      <c r="L60"/>
      <c r="M60"/>
      <c r="N60"/>
      <c r="O60"/>
      <c r="P60"/>
      <c r="Q60"/>
      <c r="U60"/>
      <c r="V60"/>
      <c r="W60"/>
      <c r="X60"/>
      <c r="Y60"/>
      <c r="AG60" s="779"/>
    </row>
    <row r="61" spans="1:25" ht="12.75" customHeight="1">
      <c r="A61" s="4"/>
      <c r="B61" s="868"/>
      <c r="C61" s="4"/>
      <c r="D61" s="248"/>
      <c r="E61" s="248"/>
      <c r="F61" s="248"/>
      <c r="G61" s="248"/>
      <c r="H61" s="248"/>
      <c r="I61" s="248"/>
      <c r="J61"/>
      <c r="K61"/>
      <c r="L61" s="248"/>
      <c r="M61" s="248"/>
      <c r="N61" s="248"/>
      <c r="O61" s="248"/>
      <c r="P61" s="248"/>
      <c r="Q61" s="248"/>
      <c r="U61"/>
      <c r="V61"/>
      <c r="W61"/>
      <c r="X61"/>
      <c r="Y61"/>
    </row>
    <row r="62" spans="1:25" ht="12.75" customHeight="1">
      <c r="A62"/>
      <c r="B62" s="868"/>
      <c r="C62"/>
      <c r="D62" s="1074" t="s">
        <v>548</v>
      </c>
      <c r="E62" s="1074"/>
      <c r="F62" s="1074"/>
      <c r="G62" s="1074"/>
      <c r="H62" s="1074"/>
      <c r="I62" s="1074"/>
      <c r="J62" s="874"/>
      <c r="K62" s="874"/>
      <c r="L62" s="1074" t="s">
        <v>556</v>
      </c>
      <c r="M62" s="1074"/>
      <c r="N62" s="1074"/>
      <c r="O62" s="1074"/>
      <c r="P62" s="1074"/>
      <c r="Q62" s="1074"/>
      <c r="U62"/>
      <c r="V62"/>
      <c r="W62"/>
      <c r="X62"/>
      <c r="Y62"/>
    </row>
    <row r="63" spans="1:25" ht="12.75" customHeight="1">
      <c r="A63" s="4"/>
      <c r="B63" s="868" t="s">
        <v>438</v>
      </c>
      <c r="C63" s="352" t="s">
        <v>547</v>
      </c>
      <c r="D63"/>
      <c r="E63"/>
      <c r="F63"/>
      <c r="G63"/>
      <c r="H63"/>
      <c r="I63"/>
      <c r="J63"/>
      <c r="K63"/>
      <c r="L63"/>
      <c r="M63"/>
      <c r="N63"/>
      <c r="O63"/>
      <c r="P63"/>
      <c r="Q63"/>
      <c r="U63"/>
      <c r="V63"/>
      <c r="W63"/>
      <c r="X63"/>
      <c r="Y63"/>
    </row>
    <row r="64" spans="1:25" ht="12.75" customHeight="1">
      <c r="A64"/>
      <c r="B64" s="868"/>
      <c r="C64" t="s">
        <v>636</v>
      </c>
      <c r="D64"/>
      <c r="E64"/>
      <c r="F64" s="1084">
        <f>L21</f>
        <v>0</v>
      </c>
      <c r="G64" s="1084"/>
      <c r="H64" s="1084"/>
      <c r="I64" s="1084"/>
      <c r="J64" s="1084"/>
      <c r="K64" s="1084"/>
      <c r="L64" s="1084"/>
      <c r="M64" t="s">
        <v>639</v>
      </c>
      <c r="N64" s="873"/>
      <c r="Q64"/>
      <c r="U64"/>
      <c r="V64"/>
      <c r="W64"/>
      <c r="X64"/>
      <c r="Y64"/>
    </row>
    <row r="65" spans="1:25" ht="12.75" customHeight="1">
      <c r="A65"/>
      <c r="B65" s="868"/>
      <c r="C65" t="s">
        <v>640</v>
      </c>
      <c r="D65"/>
      <c r="E65"/>
      <c r="F65"/>
      <c r="G65"/>
      <c r="H65"/>
      <c r="I65"/>
      <c r="J65"/>
      <c r="K65"/>
      <c r="L65"/>
      <c r="M65"/>
      <c r="N65"/>
      <c r="O65"/>
      <c r="P65"/>
      <c r="Q65"/>
      <c r="U65"/>
      <c r="V65"/>
      <c r="W65"/>
      <c r="X65"/>
      <c r="Y65"/>
    </row>
    <row r="66" spans="1:25" ht="12.75" customHeight="1">
      <c r="A66"/>
      <c r="B66" s="868"/>
      <c r="C66"/>
      <c r="D66"/>
      <c r="E66"/>
      <c r="F66"/>
      <c r="G66"/>
      <c r="H66"/>
      <c r="I66"/>
      <c r="J66"/>
      <c r="K66"/>
      <c r="L66"/>
      <c r="M66"/>
      <c r="N66"/>
      <c r="O66"/>
      <c r="P66"/>
      <c r="Q66"/>
      <c r="U66"/>
      <c r="V66"/>
      <c r="W66"/>
      <c r="X66"/>
      <c r="Y66"/>
    </row>
    <row r="67" spans="1:25" ht="12.75" customHeight="1">
      <c r="A67"/>
      <c r="B67" s="868"/>
      <c r="C67"/>
      <c r="D67" s="248"/>
      <c r="E67" s="248"/>
      <c r="F67" s="248"/>
      <c r="G67" s="248"/>
      <c r="H67" s="248"/>
      <c r="I67" s="248"/>
      <c r="J67"/>
      <c r="K67"/>
      <c r="L67" s="248"/>
      <c r="M67" s="248"/>
      <c r="N67" s="248"/>
      <c r="O67" s="248"/>
      <c r="P67" s="248"/>
      <c r="Q67" s="248"/>
      <c r="U67"/>
      <c r="V67"/>
      <c r="W67"/>
      <c r="X67"/>
      <c r="Y67"/>
    </row>
    <row r="68" spans="1:25" ht="12.75" customHeight="1">
      <c r="A68"/>
      <c r="B68" s="868"/>
      <c r="C68"/>
      <c r="D68" s="1079" t="s">
        <v>548</v>
      </c>
      <c r="E68" s="1079"/>
      <c r="F68" s="1079"/>
      <c r="G68" s="1079"/>
      <c r="H68" s="1079"/>
      <c r="I68" s="1079"/>
      <c r="J68" s="219"/>
      <c r="K68" s="219"/>
      <c r="L68" s="1079" t="s">
        <v>637</v>
      </c>
      <c r="M68" s="1079"/>
      <c r="N68" s="1079"/>
      <c r="O68" s="1079"/>
      <c r="P68" s="1079"/>
      <c r="Q68" s="1079"/>
      <c r="U68"/>
      <c r="V68"/>
      <c r="W68"/>
      <c r="X68"/>
      <c r="Y68"/>
    </row>
    <row r="69" spans="1:25" ht="12.75" customHeight="1">
      <c r="A69" s="1078" t="s">
        <v>638</v>
      </c>
      <c r="B69" s="1078"/>
      <c r="C69" s="1078"/>
      <c r="D69" s="1078"/>
      <c r="E69" s="1078"/>
      <c r="F69" s="1078"/>
      <c r="G69" s="1078"/>
      <c r="H69" s="1078"/>
      <c r="I69" s="1078"/>
      <c r="J69" s="1078"/>
      <c r="K69" s="1078"/>
      <c r="L69" s="1078"/>
      <c r="M69" s="1078"/>
      <c r="N69" s="1078"/>
      <c r="O69" s="1078"/>
      <c r="P69" s="1078"/>
      <c r="Q69" s="1078"/>
      <c r="U69"/>
      <c r="V69"/>
      <c r="W69"/>
      <c r="X69"/>
      <c r="Y69"/>
    </row>
    <row r="70" spans="1:25" ht="6" customHeight="1" thickBot="1">
      <c r="A70" s="19"/>
      <c r="B70" s="19"/>
      <c r="C70" s="19"/>
      <c r="D70" s="19"/>
      <c r="E70" s="19"/>
      <c r="F70" s="19"/>
      <c r="G70" s="19"/>
      <c r="H70" s="19"/>
      <c r="I70" s="19"/>
      <c r="J70" s="19"/>
      <c r="K70" s="19"/>
      <c r="L70" s="19"/>
      <c r="M70" s="19"/>
      <c r="N70" s="20"/>
      <c r="O70" s="19"/>
      <c r="P70" s="19"/>
      <c r="Q70" s="20"/>
      <c r="U70"/>
      <c r="V70"/>
      <c r="W70"/>
      <c r="X70"/>
      <c r="Y70"/>
    </row>
    <row r="71" spans="1:25" ht="4.5" customHeight="1">
      <c r="A71" s="4"/>
      <c r="B71" s="4"/>
      <c r="C71" s="4"/>
      <c r="D71" s="4"/>
      <c r="E71" s="4"/>
      <c r="F71" s="4"/>
      <c r="G71" s="4"/>
      <c r="H71" s="4"/>
      <c r="I71" s="4"/>
      <c r="J71" s="4"/>
      <c r="K71" s="4"/>
      <c r="L71" s="4"/>
      <c r="M71" s="4"/>
      <c r="N71" s="14"/>
      <c r="O71" s="4"/>
      <c r="P71" s="4"/>
      <c r="Q71" s="14"/>
      <c r="U71"/>
      <c r="V71"/>
      <c r="W71"/>
      <c r="X71"/>
      <c r="Y71"/>
    </row>
    <row r="72" spans="2:25" ht="12.75">
      <c r="B72" s="4" t="s">
        <v>799</v>
      </c>
      <c r="C72" s="4"/>
      <c r="D72" s="4"/>
      <c r="E72" s="4"/>
      <c r="F72" s="4"/>
      <c r="G72" s="4"/>
      <c r="H72" s="4"/>
      <c r="I72" s="4"/>
      <c r="J72" s="4"/>
      <c r="K72" s="4"/>
      <c r="L72" s="4"/>
      <c r="M72" s="4"/>
      <c r="N72" s="4"/>
      <c r="O72" s="4"/>
      <c r="P72" s="1070">
        <f ca="1">NOW()</f>
        <v>41604.64208252315</v>
      </c>
      <c r="Q72" s="1070"/>
      <c r="U72"/>
      <c r="V72"/>
      <c r="W72"/>
      <c r="X72"/>
      <c r="Y72"/>
    </row>
    <row r="73" spans="12:25" ht="12.75">
      <c r="L73" s="32"/>
      <c r="U73"/>
      <c r="V73"/>
      <c r="W73"/>
      <c r="X73"/>
      <c r="Y73"/>
    </row>
    <row r="74" spans="17:25" ht="12.75">
      <c r="Q74" s="811"/>
      <c r="U74"/>
      <c r="V74"/>
      <c r="W74"/>
      <c r="X74"/>
      <c r="Y74"/>
    </row>
    <row r="75" spans="21:25" ht="12.75">
      <c r="U75"/>
      <c r="V75"/>
      <c r="W75"/>
      <c r="X75"/>
      <c r="Y75"/>
    </row>
    <row r="76" spans="21:25" ht="12.75">
      <c r="U76"/>
      <c r="V76"/>
      <c r="W76"/>
      <c r="X76"/>
      <c r="Y76"/>
    </row>
    <row r="77" spans="21:25" ht="12.75">
      <c r="U77"/>
      <c r="V77"/>
      <c r="W77"/>
      <c r="X77"/>
      <c r="Y77"/>
    </row>
    <row r="78" spans="21:25" ht="12.75">
      <c r="U78"/>
      <c r="V78"/>
      <c r="W78"/>
      <c r="X78"/>
      <c r="Y78"/>
    </row>
    <row r="80" ht="12.75">
      <c r="J80" s="929"/>
    </row>
    <row r="81" spans="8:12" ht="12.75">
      <c r="H81" s="1080"/>
      <c r="I81" s="1080"/>
      <c r="J81" s="1080"/>
      <c r="K81" s="1080"/>
      <c r="L81" s="1080"/>
    </row>
    <row r="82" spans="4:17" ht="12.75">
      <c r="D82" s="932"/>
      <c r="E82" s="932"/>
      <c r="F82" s="932"/>
      <c r="G82" s="932"/>
      <c r="H82" s="932"/>
      <c r="I82" s="932"/>
      <c r="J82" s="931">
        <f>(H81)</f>
        <v>0</v>
      </c>
      <c r="K82" s="932"/>
      <c r="L82" s="932"/>
      <c r="M82" s="932"/>
      <c r="N82" s="932"/>
      <c r="O82" s="932"/>
      <c r="P82" s="932"/>
      <c r="Q82" s="932"/>
    </row>
    <row r="83" ht="12.75">
      <c r="J83" s="929"/>
    </row>
    <row r="95" ht="12.75">
      <c r="Y95" s="929">
        <f ca="1">NOW()</f>
        <v>41604.64208252315</v>
      </c>
    </row>
    <row r="100" ht="12.75">
      <c r="AB100" s="134">
        <f>IF(AB107=1,1,0)</f>
        <v>0</v>
      </c>
    </row>
    <row r="101" ht="12.75">
      <c r="AB101" s="134">
        <f>IF(AB105=1,1,0)</f>
        <v>0</v>
      </c>
    </row>
    <row r="102" spans="28:32" ht="12.75">
      <c r="AB102" s="32">
        <v>46</v>
      </c>
      <c r="AC102" s="32">
        <v>1</v>
      </c>
      <c r="AD102" s="1" t="s">
        <v>641</v>
      </c>
      <c r="AE102" s="32">
        <v>1</v>
      </c>
      <c r="AF102" s="1" t="s">
        <v>641</v>
      </c>
    </row>
    <row r="103" spans="28:32" ht="12.75">
      <c r="AB103" s="879" t="str">
        <f>LOOKUP($AB$102,$AC$102:$AD$158)</f>
        <v>TN</v>
      </c>
      <c r="AC103" s="32">
        <v>2</v>
      </c>
      <c r="AD103" s="1" t="s">
        <v>39</v>
      </c>
      <c r="AE103" s="32">
        <v>2</v>
      </c>
      <c r="AF103" s="1" t="s">
        <v>40</v>
      </c>
    </row>
    <row r="104" spans="28:32" ht="12.75">
      <c r="AB104" s="134" t="str">
        <f>LOOKUP($AB$102,$AE$102:$AF$158)</f>
        <v>TENNESSEE</v>
      </c>
      <c r="AC104" s="32">
        <v>3</v>
      </c>
      <c r="AD104" s="1" t="s">
        <v>42</v>
      </c>
      <c r="AE104" s="32">
        <v>3</v>
      </c>
      <c r="AF104" s="1" t="s">
        <v>43</v>
      </c>
    </row>
    <row r="105" spans="28:32" ht="12.75">
      <c r="AB105" s="32">
        <v>46</v>
      </c>
      <c r="AC105" s="32">
        <v>4</v>
      </c>
      <c r="AD105" s="1" t="s">
        <v>45</v>
      </c>
      <c r="AE105" s="32">
        <v>4</v>
      </c>
      <c r="AF105" s="1" t="s">
        <v>46</v>
      </c>
    </row>
    <row r="106" spans="28:32" ht="12.75">
      <c r="AB106" s="879" t="str">
        <f>LOOKUP($AB$105,$AC$102:$AD$158)</f>
        <v>TN</v>
      </c>
      <c r="AC106" s="32">
        <v>5</v>
      </c>
      <c r="AD106" s="1" t="s">
        <v>47</v>
      </c>
      <c r="AE106" s="32">
        <v>5</v>
      </c>
      <c r="AF106" s="1" t="s">
        <v>48</v>
      </c>
    </row>
    <row r="107" spans="28:32" ht="12.75">
      <c r="AB107" s="32">
        <v>46</v>
      </c>
      <c r="AC107" s="32">
        <v>6</v>
      </c>
      <c r="AD107" s="1" t="s">
        <v>49</v>
      </c>
      <c r="AE107" s="32">
        <v>6</v>
      </c>
      <c r="AF107" s="1" t="s">
        <v>50</v>
      </c>
    </row>
    <row r="108" spans="28:32" ht="12.75">
      <c r="AB108" s="879" t="str">
        <f>LOOKUP($AB$107,$AC$102:$AD$158)</f>
        <v>TN</v>
      </c>
      <c r="AC108" s="32">
        <v>7</v>
      </c>
      <c r="AD108" s="1" t="s">
        <v>51</v>
      </c>
      <c r="AE108" s="32">
        <v>7</v>
      </c>
      <c r="AF108" s="1" t="s">
        <v>52</v>
      </c>
    </row>
    <row r="109" spans="29:32" ht="12.75">
      <c r="AC109" s="32">
        <v>8</v>
      </c>
      <c r="AD109" s="1" t="s">
        <v>53</v>
      </c>
      <c r="AE109" s="32">
        <v>8</v>
      </c>
      <c r="AF109" s="1" t="s">
        <v>54</v>
      </c>
    </row>
    <row r="110" spans="29:32" ht="12.75">
      <c r="AC110" s="32">
        <v>9</v>
      </c>
      <c r="AD110" s="1" t="s">
        <v>55</v>
      </c>
      <c r="AE110" s="32">
        <v>9</v>
      </c>
      <c r="AF110" s="1" t="s">
        <v>56</v>
      </c>
    </row>
    <row r="111" spans="29:32" ht="12.75">
      <c r="AC111" s="32">
        <v>10</v>
      </c>
      <c r="AD111" s="1" t="s">
        <v>57</v>
      </c>
      <c r="AE111" s="32">
        <v>10</v>
      </c>
      <c r="AF111" s="1" t="s">
        <v>58</v>
      </c>
    </row>
    <row r="112" spans="29:32" ht="12.75">
      <c r="AC112" s="32">
        <v>11</v>
      </c>
      <c r="AD112" s="1" t="s">
        <v>59</v>
      </c>
      <c r="AE112" s="32">
        <v>11</v>
      </c>
      <c r="AF112" s="1" t="s">
        <v>60</v>
      </c>
    </row>
    <row r="113" spans="29:32" ht="12.75">
      <c r="AC113" s="32">
        <v>12</v>
      </c>
      <c r="AD113" s="1" t="s">
        <v>61</v>
      </c>
      <c r="AE113" s="32">
        <v>12</v>
      </c>
      <c r="AF113" s="1" t="s">
        <v>62</v>
      </c>
    </row>
    <row r="114" spans="29:32" ht="12.75">
      <c r="AC114" s="32">
        <v>13</v>
      </c>
      <c r="AD114" s="1" t="s">
        <v>65</v>
      </c>
      <c r="AE114" s="32">
        <v>13</v>
      </c>
      <c r="AF114" s="1" t="s">
        <v>66</v>
      </c>
    </row>
    <row r="115" spans="29:32" ht="12.75">
      <c r="AC115" s="32">
        <v>14</v>
      </c>
      <c r="AD115" s="1" t="s">
        <v>67</v>
      </c>
      <c r="AE115" s="32">
        <v>14</v>
      </c>
      <c r="AF115" s="1" t="s">
        <v>68</v>
      </c>
    </row>
    <row r="116" spans="29:32" ht="12.75">
      <c r="AC116" s="32">
        <v>15</v>
      </c>
      <c r="AD116" s="1" t="s">
        <v>72</v>
      </c>
      <c r="AE116" s="32">
        <v>15</v>
      </c>
      <c r="AF116" s="1" t="s">
        <v>73</v>
      </c>
    </row>
    <row r="117" spans="29:32" ht="12.75">
      <c r="AC117" s="32">
        <v>16</v>
      </c>
      <c r="AD117" s="1" t="s">
        <v>74</v>
      </c>
      <c r="AE117" s="32">
        <v>16</v>
      </c>
      <c r="AF117" s="1" t="s">
        <v>75</v>
      </c>
    </row>
    <row r="118" spans="29:32" ht="12.75">
      <c r="AC118" s="32">
        <v>17</v>
      </c>
      <c r="AD118" s="1" t="s">
        <v>76</v>
      </c>
      <c r="AE118" s="32">
        <v>17</v>
      </c>
      <c r="AF118" s="1" t="s">
        <v>77</v>
      </c>
    </row>
    <row r="119" spans="29:32" ht="12.75">
      <c r="AC119" s="32">
        <v>18</v>
      </c>
      <c r="AD119" s="1" t="s">
        <v>79</v>
      </c>
      <c r="AE119" s="32">
        <v>18</v>
      </c>
      <c r="AF119" s="1" t="s">
        <v>80</v>
      </c>
    </row>
    <row r="120" spans="29:32" ht="12.75">
      <c r="AC120" s="32">
        <v>19</v>
      </c>
      <c r="AD120" s="1" t="s">
        <v>82</v>
      </c>
      <c r="AE120" s="32">
        <v>19</v>
      </c>
      <c r="AF120" s="1" t="s">
        <v>83</v>
      </c>
    </row>
    <row r="121" spans="29:32" ht="12.75">
      <c r="AC121" s="32">
        <v>20</v>
      </c>
      <c r="AD121" s="1" t="s">
        <v>84</v>
      </c>
      <c r="AE121" s="32">
        <v>20</v>
      </c>
      <c r="AF121" s="1" t="s">
        <v>85</v>
      </c>
    </row>
    <row r="122" spans="29:32" ht="12.75">
      <c r="AC122" s="32">
        <v>21</v>
      </c>
      <c r="AD122" s="1" t="s">
        <v>86</v>
      </c>
      <c r="AE122" s="32">
        <v>21</v>
      </c>
      <c r="AF122" s="1" t="s">
        <v>87</v>
      </c>
    </row>
    <row r="123" spans="29:32" ht="12.75">
      <c r="AC123" s="32">
        <v>22</v>
      </c>
      <c r="AD123" s="1" t="s">
        <v>88</v>
      </c>
      <c r="AE123" s="32">
        <v>22</v>
      </c>
      <c r="AF123" s="1" t="s">
        <v>89</v>
      </c>
    </row>
    <row r="124" spans="29:32" ht="12.75">
      <c r="AC124" s="32">
        <v>23</v>
      </c>
      <c r="AD124" s="1" t="s">
        <v>92</v>
      </c>
      <c r="AE124" s="32">
        <v>23</v>
      </c>
      <c r="AF124" s="1" t="s">
        <v>93</v>
      </c>
    </row>
    <row r="125" spans="29:32" ht="12.75">
      <c r="AC125" s="32">
        <v>24</v>
      </c>
      <c r="AD125" s="1" t="s">
        <v>94</v>
      </c>
      <c r="AE125" s="32">
        <v>24</v>
      </c>
      <c r="AF125" s="1" t="s">
        <v>95</v>
      </c>
    </row>
    <row r="126" spans="29:32" ht="12.75">
      <c r="AC126" s="32">
        <v>25</v>
      </c>
      <c r="AD126" s="1" t="s">
        <v>96</v>
      </c>
      <c r="AE126" s="32">
        <v>25</v>
      </c>
      <c r="AF126" s="1" t="s">
        <v>97</v>
      </c>
    </row>
    <row r="127" spans="29:32" ht="12.75">
      <c r="AC127" s="32">
        <v>26</v>
      </c>
      <c r="AD127" s="1" t="s">
        <v>98</v>
      </c>
      <c r="AE127" s="32">
        <v>26</v>
      </c>
      <c r="AF127" s="1" t="s">
        <v>99</v>
      </c>
    </row>
    <row r="128" spans="29:32" ht="12.75">
      <c r="AC128" s="32">
        <v>27</v>
      </c>
      <c r="AD128" s="1" t="s">
        <v>100</v>
      </c>
      <c r="AE128" s="32">
        <v>27</v>
      </c>
      <c r="AF128" s="1" t="s">
        <v>101</v>
      </c>
    </row>
    <row r="129" spans="29:32" ht="12.75">
      <c r="AC129" s="32">
        <v>28</v>
      </c>
      <c r="AD129" s="1" t="s">
        <v>102</v>
      </c>
      <c r="AE129" s="32">
        <v>28</v>
      </c>
      <c r="AF129" s="1" t="s">
        <v>103</v>
      </c>
    </row>
    <row r="130" spans="29:32" ht="12.75">
      <c r="AC130" s="32">
        <v>29</v>
      </c>
      <c r="AD130" s="1" t="s">
        <v>104</v>
      </c>
      <c r="AE130" s="32">
        <v>29</v>
      </c>
      <c r="AF130" s="1" t="s">
        <v>105</v>
      </c>
    </row>
    <row r="131" spans="29:32" ht="12.75">
      <c r="AC131" s="32">
        <v>30</v>
      </c>
      <c r="AD131" s="1" t="s">
        <v>107</v>
      </c>
      <c r="AE131" s="32">
        <v>30</v>
      </c>
      <c r="AF131" s="1" t="s">
        <v>108</v>
      </c>
    </row>
    <row r="132" spans="29:32" ht="12.75">
      <c r="AC132" s="32">
        <v>31</v>
      </c>
      <c r="AD132" s="1" t="s">
        <v>111</v>
      </c>
      <c r="AE132" s="32">
        <v>31</v>
      </c>
      <c r="AF132" s="1" t="s">
        <v>112</v>
      </c>
    </row>
    <row r="133" spans="29:32" ht="12.75">
      <c r="AC133" s="32">
        <v>32</v>
      </c>
      <c r="AD133" s="1" t="s">
        <v>114</v>
      </c>
      <c r="AE133" s="32">
        <v>32</v>
      </c>
      <c r="AF133" s="1" t="s">
        <v>115</v>
      </c>
    </row>
    <row r="134" spans="29:32" ht="12.75">
      <c r="AC134" s="32">
        <v>33</v>
      </c>
      <c r="AD134" s="1" t="s">
        <v>118</v>
      </c>
      <c r="AE134" s="32">
        <v>33</v>
      </c>
      <c r="AF134" s="1" t="s">
        <v>119</v>
      </c>
    </row>
    <row r="135" spans="29:32" ht="12.75">
      <c r="AC135" s="32">
        <v>34</v>
      </c>
      <c r="AD135" s="1" t="s">
        <v>120</v>
      </c>
      <c r="AE135" s="32">
        <v>34</v>
      </c>
      <c r="AF135" s="1" t="s">
        <v>121</v>
      </c>
    </row>
    <row r="136" spans="29:32" ht="12.75">
      <c r="AC136" s="32">
        <v>35</v>
      </c>
      <c r="AD136" s="1" t="s">
        <v>122</v>
      </c>
      <c r="AE136" s="32">
        <v>35</v>
      </c>
      <c r="AF136" s="1" t="s">
        <v>123</v>
      </c>
    </row>
    <row r="137" spans="29:32" ht="12.75">
      <c r="AC137" s="32">
        <v>36</v>
      </c>
      <c r="AD137" s="1" t="s">
        <v>125</v>
      </c>
      <c r="AE137" s="32">
        <v>36</v>
      </c>
      <c r="AF137" s="1" t="s">
        <v>126</v>
      </c>
    </row>
    <row r="138" spans="29:32" ht="12.75">
      <c r="AC138" s="32">
        <v>37</v>
      </c>
      <c r="AD138" s="1" t="s">
        <v>127</v>
      </c>
      <c r="AE138" s="32">
        <v>37</v>
      </c>
      <c r="AF138" s="1" t="s">
        <v>128</v>
      </c>
    </row>
    <row r="139" spans="29:32" ht="12.75">
      <c r="AC139" s="32">
        <v>38</v>
      </c>
      <c r="AD139" s="1" t="s">
        <v>129</v>
      </c>
      <c r="AE139" s="32">
        <v>38</v>
      </c>
      <c r="AF139" s="1" t="s">
        <v>130</v>
      </c>
    </row>
    <row r="140" spans="29:32" ht="12.75">
      <c r="AC140" s="32">
        <v>39</v>
      </c>
      <c r="AD140" s="1" t="s">
        <v>131</v>
      </c>
      <c r="AE140" s="32">
        <v>39</v>
      </c>
      <c r="AF140" s="1" t="s">
        <v>132</v>
      </c>
    </row>
    <row r="141" spans="29:32" ht="12.75">
      <c r="AC141" s="32">
        <v>40</v>
      </c>
      <c r="AD141" s="1" t="s">
        <v>133</v>
      </c>
      <c r="AE141" s="32">
        <v>40</v>
      </c>
      <c r="AF141" s="1" t="s">
        <v>134</v>
      </c>
    </row>
    <row r="142" spans="29:32" ht="12.75">
      <c r="AC142" s="32">
        <v>41</v>
      </c>
      <c r="AD142" s="1" t="s">
        <v>135</v>
      </c>
      <c r="AE142" s="32">
        <v>41</v>
      </c>
      <c r="AF142" s="1" t="s">
        <v>136</v>
      </c>
    </row>
    <row r="143" spans="29:32" ht="12.75">
      <c r="AC143" s="32">
        <v>42</v>
      </c>
      <c r="AD143" s="1" t="s">
        <v>137</v>
      </c>
      <c r="AE143" s="32">
        <v>42</v>
      </c>
      <c r="AF143" s="1" t="s">
        <v>138</v>
      </c>
    </row>
    <row r="144" spans="29:32" ht="12.75">
      <c r="AC144" s="32">
        <v>43</v>
      </c>
      <c r="AD144" s="1" t="s">
        <v>139</v>
      </c>
      <c r="AE144" s="32">
        <v>43</v>
      </c>
      <c r="AF144" s="1" t="s">
        <v>140</v>
      </c>
    </row>
    <row r="145" spans="29:32" ht="12.75">
      <c r="AC145" s="32">
        <v>44</v>
      </c>
      <c r="AD145" s="1" t="s">
        <v>143</v>
      </c>
      <c r="AE145" s="32">
        <v>44</v>
      </c>
      <c r="AF145" s="1" t="s">
        <v>144</v>
      </c>
    </row>
    <row r="146" spans="29:32" ht="12.75">
      <c r="AC146" s="32">
        <v>45</v>
      </c>
      <c r="AD146" s="1" t="s">
        <v>147</v>
      </c>
      <c r="AE146" s="32">
        <v>45</v>
      </c>
      <c r="AF146" s="1" t="s">
        <v>148</v>
      </c>
    </row>
    <row r="147" spans="29:32" ht="12.75">
      <c r="AC147" s="32">
        <v>46</v>
      </c>
      <c r="AD147" s="1" t="s">
        <v>149</v>
      </c>
      <c r="AE147" s="32">
        <v>46</v>
      </c>
      <c r="AF147" s="1" t="s">
        <v>150</v>
      </c>
    </row>
    <row r="148" spans="29:32" ht="12.75">
      <c r="AC148" s="32">
        <v>47</v>
      </c>
      <c r="AD148" s="1" t="s">
        <v>151</v>
      </c>
      <c r="AE148" s="32">
        <v>47</v>
      </c>
      <c r="AF148" s="1" t="s">
        <v>152</v>
      </c>
    </row>
    <row r="149" spans="29:32" ht="12.75">
      <c r="AC149" s="32">
        <v>48</v>
      </c>
      <c r="AD149" s="1" t="s">
        <v>153</v>
      </c>
      <c r="AE149" s="32">
        <v>48</v>
      </c>
      <c r="AF149" s="1" t="s">
        <v>154</v>
      </c>
    </row>
    <row r="150" spans="29:32" ht="12.75">
      <c r="AC150" s="32">
        <v>49</v>
      </c>
      <c r="AD150" s="1" t="s">
        <v>155</v>
      </c>
      <c r="AE150" s="32">
        <v>49</v>
      </c>
      <c r="AF150" s="1" t="s">
        <v>156</v>
      </c>
    </row>
    <row r="151" spans="29:32" ht="12.75">
      <c r="AC151" s="32">
        <v>50</v>
      </c>
      <c r="AD151" s="1" t="s">
        <v>157</v>
      </c>
      <c r="AE151" s="32">
        <v>50</v>
      </c>
      <c r="AF151" s="1" t="s">
        <v>158</v>
      </c>
    </row>
    <row r="152" spans="29:32" ht="12.75">
      <c r="AC152" s="32">
        <v>51</v>
      </c>
      <c r="AD152" s="1" t="s">
        <v>159</v>
      </c>
      <c r="AE152" s="32">
        <v>51</v>
      </c>
      <c r="AF152" s="1" t="s">
        <v>160</v>
      </c>
    </row>
    <row r="153" spans="29:32" ht="12.75">
      <c r="AC153" s="32">
        <v>52</v>
      </c>
      <c r="AD153" s="1" t="s">
        <v>161</v>
      </c>
      <c r="AE153" s="32">
        <v>52</v>
      </c>
      <c r="AF153" s="1" t="s">
        <v>162</v>
      </c>
    </row>
    <row r="154" spans="29:32" ht="12.75">
      <c r="AC154" s="32">
        <v>53</v>
      </c>
      <c r="AD154" s="1" t="s">
        <v>163</v>
      </c>
      <c r="AE154" s="32">
        <v>53</v>
      </c>
      <c r="AF154" s="1" t="s">
        <v>164</v>
      </c>
    </row>
    <row r="155" spans="29:32" ht="12.75">
      <c r="AC155" s="32">
        <v>54</v>
      </c>
      <c r="AD155" s="1" t="s">
        <v>165</v>
      </c>
      <c r="AE155" s="32">
        <v>54</v>
      </c>
      <c r="AF155" s="1" t="s">
        <v>166</v>
      </c>
    </row>
    <row r="156" spans="29:32" ht="12.75">
      <c r="AC156" s="32">
        <v>55</v>
      </c>
      <c r="AD156" s="1" t="s">
        <v>167</v>
      </c>
      <c r="AE156" s="32">
        <v>55</v>
      </c>
      <c r="AF156" s="1" t="s">
        <v>168</v>
      </c>
    </row>
    <row r="157" spans="29:32" ht="12.75">
      <c r="AC157" s="32">
        <v>56</v>
      </c>
      <c r="AE157" s="32">
        <v>56</v>
      </c>
      <c r="AF157" s="1" t="s">
        <v>169</v>
      </c>
    </row>
    <row r="158" spans="29:32" ht="12.75">
      <c r="AC158" s="32">
        <v>57</v>
      </c>
      <c r="AD158" s="1" t="s">
        <v>642</v>
      </c>
      <c r="AE158" s="32">
        <v>57</v>
      </c>
      <c r="AF158" s="1" t="s">
        <v>642</v>
      </c>
    </row>
  </sheetData>
  <sheetProtection/>
  <mergeCells count="34">
    <mergeCell ref="H81:L81"/>
    <mergeCell ref="G13:N13"/>
    <mergeCell ref="M26:N26"/>
    <mergeCell ref="H24:I24"/>
    <mergeCell ref="F64:L64"/>
    <mergeCell ref="D68:I68"/>
    <mergeCell ref="I47:N47"/>
    <mergeCell ref="D41:I41"/>
    <mergeCell ref="L41:Q41"/>
    <mergeCell ref="D44:I44"/>
    <mergeCell ref="L53:Q53"/>
    <mergeCell ref="L59:Q59"/>
    <mergeCell ref="D62:I62"/>
    <mergeCell ref="D56:I56"/>
    <mergeCell ref="A69:Q69"/>
    <mergeCell ref="L62:Q62"/>
    <mergeCell ref="L56:Q56"/>
    <mergeCell ref="L68:Q68"/>
    <mergeCell ref="P72:Q72"/>
    <mergeCell ref="P15:Q15"/>
    <mergeCell ref="P13:Q13"/>
    <mergeCell ref="P26:Q26"/>
    <mergeCell ref="L44:Q44"/>
    <mergeCell ref="P31:Q31"/>
    <mergeCell ref="F31:L31"/>
    <mergeCell ref="L32:O32"/>
    <mergeCell ref="D53:I53"/>
    <mergeCell ref="D59:I59"/>
    <mergeCell ref="O12:Q12"/>
    <mergeCell ref="H14:I14"/>
    <mergeCell ref="L21:Q21"/>
    <mergeCell ref="M23:Q23"/>
    <mergeCell ref="O24:Q24"/>
    <mergeCell ref="L22:Q22"/>
  </mergeCells>
  <dataValidations count="4">
    <dataValidation allowBlank="1" showInputMessage="1" showErrorMessage="1" prompt="Four Digit FFA Chapter Number Found on FFA Roster." sqref="Q14"/>
    <dataValidation type="whole" allowBlank="1" showInputMessage="1" showErrorMessage="1" prompt="Enter 9 Digit FFA Membership Number found on FFA Chapter Roster." error="Must be a 9 Digit number found on FFA Membership Roster." sqref="P15:Q15">
      <formula1>100000000</formula1>
      <formula2>999999999</formula2>
    </dataValidation>
    <dataValidation allowBlank="1" showInputMessage="1" showErrorMessage="1" prompt="Enter Home Zip Code" sqref="Q26:Q27 P26"/>
    <dataValidation allowBlank="1" showInputMessage="1" showErrorMessage="1" prompt="Enter School Zip Code" sqref="P31:Q31"/>
  </dataValidations>
  <printOptions/>
  <pageMargins left="0.5" right="0.5" top="0.5" bottom="0.5" header="0.5" footer="0.5"/>
  <pageSetup fitToHeight="1" fitToWidth="1" horizontalDpi="300" verticalDpi="300" orientation="portrait" scale="97"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G158"/>
  <sheetViews>
    <sheetView showGridLines="0" showZeros="0" zoomScalePageLayoutView="0" workbookViewId="0" topLeftCell="A3">
      <selection activeCell="AM22" sqref="AM22"/>
    </sheetView>
  </sheetViews>
  <sheetFormatPr defaultColWidth="9.140625" defaultRowHeight="12.75"/>
  <cols>
    <col min="1" max="1" width="2.00390625" style="1" customWidth="1"/>
    <col min="2" max="2" width="4.7109375" style="1" customWidth="1"/>
    <col min="3" max="4" width="5.421875" style="1" customWidth="1"/>
    <col min="5" max="5" width="6.00390625" style="1" customWidth="1"/>
    <col min="6" max="6" width="3.7109375" style="1" customWidth="1"/>
    <col min="7" max="7" width="5.140625" style="1" customWidth="1"/>
    <col min="8" max="9" width="3.28125" style="1" customWidth="1"/>
    <col min="10" max="10" width="6.7109375" style="1" customWidth="1"/>
    <col min="11" max="11" width="2.421875" style="1" customWidth="1"/>
    <col min="12" max="12" width="7.421875" style="1" customWidth="1"/>
    <col min="13" max="13" width="6.421875" style="1" customWidth="1"/>
    <col min="14" max="15" width="11.140625" style="1" customWidth="1"/>
    <col min="16" max="17" width="6.7109375" style="1" customWidth="1"/>
    <col min="18" max="18" width="12.7109375" style="1" hidden="1" customWidth="1"/>
    <col min="19" max="24" width="9.140625" style="1" hidden="1" customWidth="1"/>
    <col min="25" max="25" width="23.421875" style="1" hidden="1" customWidth="1"/>
    <col min="26" max="26" width="13.00390625" style="1" hidden="1" customWidth="1"/>
    <col min="27" max="32" width="9.140625" style="1" hidden="1" customWidth="1"/>
    <col min="33" max="33" width="11.7109375" style="797" customWidth="1"/>
    <col min="34" max="16384" width="9.140625" style="1" customWidth="1"/>
  </cols>
  <sheetData>
    <row r="1" ht="12.75">
      <c r="A1" s="32"/>
    </row>
    <row r="11" ht="12.75"/>
    <row r="12" spans="2:33" ht="18" customHeight="1">
      <c r="B12" s="702" t="s">
        <v>795</v>
      </c>
      <c r="C12" s="31"/>
      <c r="D12" s="31"/>
      <c r="E12" s="31"/>
      <c r="F12" s="702"/>
      <c r="G12" s="702"/>
      <c r="H12" s="702"/>
      <c r="I12" s="702"/>
      <c r="L12" s="31"/>
      <c r="M12" s="31"/>
      <c r="N12" s="31"/>
      <c r="O12" s="1063" t="str">
        <f>Cover!$O$12</f>
        <v>TENNESSEE</v>
      </c>
      <c r="P12" s="1063"/>
      <c r="Q12" s="1063"/>
      <c r="U12"/>
      <c r="V12"/>
      <c r="W12"/>
      <c r="X12"/>
      <c r="Y12"/>
      <c r="AG12" s="797" t="s">
        <v>37</v>
      </c>
    </row>
    <row r="13" spans="1:33" ht="15.75" customHeight="1">
      <c r="A13" s="1060"/>
      <c r="B13" s="990" t="s">
        <v>824</v>
      </c>
      <c r="C13" s="33"/>
      <c r="D13" s="33"/>
      <c r="E13" s="33"/>
      <c r="F13" s="4"/>
      <c r="G13" s="1081"/>
      <c r="H13" s="1081"/>
      <c r="I13" s="1081"/>
      <c r="J13" s="1081"/>
      <c r="K13" s="1081"/>
      <c r="L13" s="1081"/>
      <c r="M13" s="1081"/>
      <c r="N13" s="1081"/>
      <c r="O13" s="905" t="s">
        <v>41</v>
      </c>
      <c r="P13" s="1072" t="str">
        <f>Cover!$P$13</f>
        <v>TN</v>
      </c>
      <c r="Q13" s="1072"/>
      <c r="U13"/>
      <c r="V13"/>
      <c r="W13"/>
      <c r="X13"/>
      <c r="Y13"/>
      <c r="AG13" s="778"/>
    </row>
    <row r="14" spans="1:33" ht="15.75" customHeight="1">
      <c r="A14" s="4"/>
      <c r="B14" s="779" t="str">
        <f>Cover!$Q$17</f>
        <v> </v>
      </c>
      <c r="C14" s="4"/>
      <c r="D14" s="4"/>
      <c r="E14" s="4"/>
      <c r="F14" s="4"/>
      <c r="G14"/>
      <c r="H14" s="1064"/>
      <c r="I14" s="1065"/>
      <c r="J14" s="933"/>
      <c r="M14" s="4"/>
      <c r="N14" s="4"/>
      <c r="O14" s="34" t="s">
        <v>38</v>
      </c>
      <c r="P14" s="875">
        <f>Cover!$P$14</f>
        <v>0</v>
      </c>
      <c r="Q14" s="991">
        <f>Cover!$Q$14</f>
        <v>0</v>
      </c>
      <c r="U14"/>
      <c r="V14"/>
      <c r="W14"/>
      <c r="X14"/>
      <c r="Y14"/>
      <c r="AG14" s="778" t="str">
        <f>IF(U12=1,"MISSING",$AG$12)</f>
        <v> </v>
      </c>
    </row>
    <row r="15" spans="1:33" ht="15.75" customHeight="1">
      <c r="A15" s="4"/>
      <c r="B15" s="779" t="str">
        <f>Cover!$Q$19</f>
        <v>MISSING - Chapter Number</v>
      </c>
      <c r="C15" s="4"/>
      <c r="D15" s="4"/>
      <c r="E15" s="4"/>
      <c r="F15" s="4"/>
      <c r="G15" s="4"/>
      <c r="H15" s="4"/>
      <c r="I15" s="4"/>
      <c r="J15" s="4"/>
      <c r="K15" s="930"/>
      <c r="L15" s="4"/>
      <c r="M15" s="4"/>
      <c r="N15" s="4"/>
      <c r="O15" s="35" t="s">
        <v>44</v>
      </c>
      <c r="P15" s="1086">
        <f>Cover!$P$15</f>
        <v>0</v>
      </c>
      <c r="Q15" s="1086"/>
      <c r="U15"/>
      <c r="V15"/>
      <c r="W15"/>
      <c r="X15"/>
      <c r="Y15"/>
      <c r="AG15" s="778"/>
    </row>
    <row r="16" spans="1:25" ht="12.75">
      <c r="A16" s="4"/>
      <c r="B16" s="880" t="str">
        <f>Cover!$Q$18</f>
        <v>MISSING - Membership #</v>
      </c>
      <c r="C16" s="4"/>
      <c r="D16" s="4"/>
      <c r="E16" s="934"/>
      <c r="F16" s="4"/>
      <c r="G16" s="4"/>
      <c r="H16" s="4"/>
      <c r="I16"/>
      <c r="J16" s="4"/>
      <c r="L16" s="4"/>
      <c r="M16" s="4"/>
      <c r="N16" s="4"/>
      <c r="O16" s="3"/>
      <c r="P16" s="3"/>
      <c r="Q16" s="3" t="s">
        <v>619</v>
      </c>
      <c r="U16"/>
      <c r="V16"/>
      <c r="W16"/>
      <c r="X16"/>
      <c r="Y16"/>
    </row>
    <row r="17" spans="1:25" ht="13.5" customHeight="1" hidden="1">
      <c r="A17" s="4"/>
      <c r="B17" s="4"/>
      <c r="C17" s="4"/>
      <c r="D17" s="4"/>
      <c r="E17" s="934"/>
      <c r="F17" s="4"/>
      <c r="G17" s="4"/>
      <c r="H17" s="4"/>
      <c r="I17" s="4"/>
      <c r="J17" s="4"/>
      <c r="L17" s="4"/>
      <c r="M17" s="4"/>
      <c r="N17" s="4"/>
      <c r="O17" s="4"/>
      <c r="P17" s="4"/>
      <c r="Q17" s="896" t="str">
        <f>IF(AB102=1,"MISSING - State"," ")</f>
        <v> </v>
      </c>
      <c r="U17"/>
      <c r="V17"/>
      <c r="W17"/>
      <c r="X17"/>
      <c r="Y17"/>
    </row>
    <row r="18" spans="1:25" ht="13.5" customHeight="1" hidden="1">
      <c r="A18" s="4"/>
      <c r="B18" s="4"/>
      <c r="C18" s="4"/>
      <c r="D18" s="4"/>
      <c r="E18" s="934"/>
      <c r="F18" s="4"/>
      <c r="G18" s="4"/>
      <c r="H18" s="4"/>
      <c r="I18" s="4"/>
      <c r="J18" s="4"/>
      <c r="K18" s="4"/>
      <c r="L18" s="4"/>
      <c r="M18" s="4"/>
      <c r="N18" s="4"/>
      <c r="O18" s="4"/>
      <c r="P18" s="4"/>
      <c r="U18"/>
      <c r="V18"/>
      <c r="W18"/>
      <c r="X18"/>
      <c r="Y18"/>
    </row>
    <row r="19" spans="1:25" ht="13.5" customHeight="1" hidden="1">
      <c r="A19" s="4"/>
      <c r="B19" s="4"/>
      <c r="C19" s="4"/>
      <c r="D19" s="4"/>
      <c r="E19" s="934"/>
      <c r="F19" s="4"/>
      <c r="G19" s="4"/>
      <c r="H19" s="4"/>
      <c r="I19" s="4"/>
      <c r="J19" s="4"/>
      <c r="L19" s="4"/>
      <c r="M19" s="4"/>
      <c r="N19" s="4"/>
      <c r="O19" s="4"/>
      <c r="P19" s="4"/>
      <c r="U19"/>
      <c r="V19"/>
      <c r="W19"/>
      <c r="X19"/>
      <c r="Y19"/>
    </row>
    <row r="20" spans="1:25" ht="6" customHeight="1">
      <c r="A20" s="4"/>
      <c r="B20" s="4"/>
      <c r="C20" s="4"/>
      <c r="D20" s="4"/>
      <c r="G20" s="4"/>
      <c r="H20" s="4"/>
      <c r="I20" s="4"/>
      <c r="J20" s="4"/>
      <c r="K20" s="4"/>
      <c r="L20" s="4"/>
      <c r="M20" s="4"/>
      <c r="N20" s="4"/>
      <c r="O20" s="4"/>
      <c r="P20" s="4"/>
      <c r="Q20" s="4"/>
      <c r="U20"/>
      <c r="V20"/>
      <c r="W20"/>
      <c r="X20"/>
      <c r="Y20"/>
    </row>
    <row r="21" spans="1:33" ht="18" customHeight="1">
      <c r="A21" s="4"/>
      <c r="B21" s="868" t="s">
        <v>18</v>
      </c>
      <c r="C21" s="4" t="s">
        <v>620</v>
      </c>
      <c r="D21" s="4"/>
      <c r="E21" s="116"/>
      <c r="F21" s="866"/>
      <c r="G21" s="866"/>
      <c r="H21" s="866"/>
      <c r="I21" s="866"/>
      <c r="J21" s="866"/>
      <c r="K21" s="866"/>
      <c r="L21" s="1091">
        <f>Cover!$L$21</f>
        <v>0</v>
      </c>
      <c r="M21" s="1091"/>
      <c r="N21" s="1091"/>
      <c r="O21" s="1091"/>
      <c r="P21" s="1091"/>
      <c r="Q21" s="1091"/>
      <c r="U21"/>
      <c r="V21"/>
      <c r="W21"/>
      <c r="X21"/>
      <c r="Y21"/>
      <c r="AG21" s="779" t="str">
        <f>Cover!AG21</f>
        <v>MISSING - Name</v>
      </c>
    </row>
    <row r="22" spans="1:33" ht="18" customHeight="1">
      <c r="A22" s="4"/>
      <c r="B22" s="868" t="s">
        <v>20</v>
      </c>
      <c r="C22" s="4" t="s">
        <v>796</v>
      </c>
      <c r="D22" s="4"/>
      <c r="E22" s="116"/>
      <c r="F22" s="866"/>
      <c r="G22" s="866"/>
      <c r="H22" s="866"/>
      <c r="I22" s="866"/>
      <c r="J22" s="866"/>
      <c r="K22" s="866"/>
      <c r="L22" s="1093">
        <f>Cover!$L$22</f>
        <v>0</v>
      </c>
      <c r="M22" s="1093"/>
      <c r="N22" s="1093"/>
      <c r="O22" s="1093"/>
      <c r="P22" s="1093"/>
      <c r="Q22" s="1093"/>
      <c r="U22"/>
      <c r="V22"/>
      <c r="W22"/>
      <c r="X22"/>
      <c r="Y22"/>
      <c r="AG22" s="998" t="str">
        <f>Cover!AG22</f>
        <v>MISSING - Name Pronunciation</v>
      </c>
    </row>
    <row r="23" spans="1:33" ht="15.75" customHeight="1">
      <c r="A23" s="4"/>
      <c r="B23" s="868" t="s">
        <v>21</v>
      </c>
      <c r="C23" s="5" t="s">
        <v>623</v>
      </c>
      <c r="D23" s="5"/>
      <c r="E23" s="15"/>
      <c r="F23" s="914"/>
      <c r="G23" s="914"/>
      <c r="H23" s="914"/>
      <c r="I23" s="914"/>
      <c r="J23" s="867"/>
      <c r="K23" s="867"/>
      <c r="L23" s="39"/>
      <c r="M23" s="1092">
        <f>Cover!$M$23</f>
        <v>0</v>
      </c>
      <c r="N23" s="1092"/>
      <c r="O23" s="1092"/>
      <c r="P23" s="1092"/>
      <c r="Q23" s="1092"/>
      <c r="U23"/>
      <c r="V23"/>
      <c r="W23"/>
      <c r="X23"/>
      <c r="Y23"/>
      <c r="AG23" s="779" t="str">
        <f>Cover!AG23</f>
        <v>MISSING - FFA Roster Name</v>
      </c>
    </row>
    <row r="24" spans="1:33" ht="15.75" customHeight="1">
      <c r="A24" s="4"/>
      <c r="B24" s="868" t="s">
        <v>22</v>
      </c>
      <c r="C24" s="4" t="s">
        <v>621</v>
      </c>
      <c r="D24" s="4"/>
      <c r="E24" s="992">
        <f>Cover!$E$24</f>
        <v>0</v>
      </c>
      <c r="F24" s="7" t="s">
        <v>63</v>
      </c>
      <c r="G24" s="7"/>
      <c r="H24" s="1095">
        <f>Cover!$H$24</f>
        <v>0</v>
      </c>
      <c r="I24" s="1095"/>
      <c r="J24" s="8" t="s">
        <v>64</v>
      </c>
      <c r="M24" s="4"/>
      <c r="N24" s="37" t="s">
        <v>797</v>
      </c>
      <c r="O24" s="1094">
        <f>Cover!$O$24</f>
        <v>0</v>
      </c>
      <c r="P24" s="1094"/>
      <c r="Q24" s="1094"/>
      <c r="U24"/>
      <c r="V24"/>
      <c r="W24"/>
      <c r="X24"/>
      <c r="Y24"/>
      <c r="AG24" s="779" t="str">
        <f>Cover!AG24</f>
        <v>MISSING - Gender or Phone Number</v>
      </c>
    </row>
    <row r="25" spans="1:33" ht="15.75" customHeight="1">
      <c r="A25" s="4"/>
      <c r="B25" s="868" t="s">
        <v>27</v>
      </c>
      <c r="C25" s="4" t="s">
        <v>622</v>
      </c>
      <c r="D25" s="4"/>
      <c r="E25" s="5"/>
      <c r="F25" s="5"/>
      <c r="G25" s="5"/>
      <c r="H25" s="915">
        <f>Cover!$H$25</f>
        <v>0</v>
      </c>
      <c r="I25" s="915"/>
      <c r="J25" s="916"/>
      <c r="K25" s="6"/>
      <c r="L25" s="6"/>
      <c r="M25" s="6"/>
      <c r="N25" s="6"/>
      <c r="O25" s="9"/>
      <c r="P25" s="6"/>
      <c r="Q25" s="6"/>
      <c r="U25"/>
      <c r="V25"/>
      <c r="W25"/>
      <c r="X25"/>
      <c r="Y25"/>
      <c r="AG25" s="779" t="str">
        <f>Cover!AG25</f>
        <v>MISSING - Address</v>
      </c>
    </row>
    <row r="26" spans="1:33" ht="15.75" customHeight="1">
      <c r="A26" s="4"/>
      <c r="B26" s="4"/>
      <c r="C26" s="38" t="s">
        <v>69</v>
      </c>
      <c r="D26" s="915">
        <f>Cover!$D$26</f>
        <v>0</v>
      </c>
      <c r="E26" s="10"/>
      <c r="F26" s="10"/>
      <c r="G26" s="10"/>
      <c r="H26" s="10"/>
      <c r="I26" s="10"/>
      <c r="J26" s="10"/>
      <c r="K26" s="12"/>
      <c r="L26" s="39" t="s">
        <v>70</v>
      </c>
      <c r="M26" s="1082" t="str">
        <f>Cover!$M$26</f>
        <v>TN</v>
      </c>
      <c r="N26" s="1082"/>
      <c r="O26" s="40" t="s">
        <v>71</v>
      </c>
      <c r="P26" s="1087">
        <f>Cover!$P$26</f>
        <v>0</v>
      </c>
      <c r="Q26" s="1087"/>
      <c r="U26"/>
      <c r="V26"/>
      <c r="W26"/>
      <c r="X26"/>
      <c r="Y26"/>
      <c r="AG26" s="779" t="str">
        <f>Cover!AG26</f>
        <v>MISSING - City, State or Zip</v>
      </c>
    </row>
    <row r="27" spans="1:33" ht="15.75" customHeight="1">
      <c r="A27" s="4"/>
      <c r="B27" s="868" t="s">
        <v>29</v>
      </c>
      <c r="C27" s="33" t="s">
        <v>798</v>
      </c>
      <c r="D27" s="1003"/>
      <c r="E27" s="12"/>
      <c r="F27" s="1004">
        <f>Cover!$F$27</f>
        <v>0</v>
      </c>
      <c r="G27" s="10"/>
      <c r="H27" s="13"/>
      <c r="I27" s="13"/>
      <c r="J27" s="13"/>
      <c r="K27" s="10"/>
      <c r="L27" s="999"/>
      <c r="M27" s="869"/>
      <c r="N27" s="869"/>
      <c r="O27" s="1000"/>
      <c r="P27" s="997"/>
      <c r="Q27" s="997"/>
      <c r="U27"/>
      <c r="V27"/>
      <c r="W27"/>
      <c r="X27"/>
      <c r="Y27"/>
      <c r="AG27" s="779" t="str">
        <f>Cover!$AG$27</f>
        <v>MISSING - E-mail Address</v>
      </c>
    </row>
    <row r="28" spans="1:33" ht="15.75" customHeight="1">
      <c r="A28" s="4"/>
      <c r="B28" s="868" t="s">
        <v>31</v>
      </c>
      <c r="C28" s="4" t="s">
        <v>624</v>
      </c>
      <c r="D28" s="4"/>
      <c r="E28" s="4"/>
      <c r="F28" s="4"/>
      <c r="G28" s="4"/>
      <c r="H28" s="915">
        <f>Cover!$H$28</f>
        <v>0</v>
      </c>
      <c r="I28" s="11"/>
      <c r="J28" s="11"/>
      <c r="K28" s="11"/>
      <c r="L28" s="11"/>
      <c r="M28" s="11"/>
      <c r="N28" s="11"/>
      <c r="O28" s="11"/>
      <c r="P28" s="11"/>
      <c r="Q28" s="11"/>
      <c r="U28"/>
      <c r="V28"/>
      <c r="W28"/>
      <c r="X28"/>
      <c r="Y28"/>
      <c r="AG28" s="779" t="str">
        <f>Cover!AG28</f>
        <v>MISSING - Chapter Name</v>
      </c>
    </row>
    <row r="29" spans="1:33" ht="15.75" customHeight="1">
      <c r="A29" s="4"/>
      <c r="B29" s="868" t="s">
        <v>33</v>
      </c>
      <c r="C29" s="4" t="s">
        <v>625</v>
      </c>
      <c r="D29" s="4"/>
      <c r="E29" s="4"/>
      <c r="F29" s="12"/>
      <c r="G29" s="11"/>
      <c r="H29" s="915">
        <f>Cover!$H$29</f>
        <v>0</v>
      </c>
      <c r="I29" s="10"/>
      <c r="J29" s="10"/>
      <c r="K29" s="10"/>
      <c r="L29" s="10"/>
      <c r="M29" s="10"/>
      <c r="N29" s="10"/>
      <c r="O29" s="10"/>
      <c r="P29" s="10"/>
      <c r="Q29" s="10"/>
      <c r="U29"/>
      <c r="V29"/>
      <c r="W29"/>
      <c r="X29"/>
      <c r="Y29"/>
      <c r="AG29" s="779" t="str">
        <f>Cover!AG29</f>
        <v>MISSING - High School</v>
      </c>
    </row>
    <row r="30" spans="1:33" ht="15.75" customHeight="1">
      <c r="A30" s="4"/>
      <c r="B30" s="868" t="s">
        <v>35</v>
      </c>
      <c r="C30" s="4" t="s">
        <v>626</v>
      </c>
      <c r="D30" s="4"/>
      <c r="E30" s="4"/>
      <c r="F30" s="8"/>
      <c r="G30" s="8"/>
      <c r="H30" s="8"/>
      <c r="I30" s="993">
        <f>Cover!$I$30</f>
        <v>0</v>
      </c>
      <c r="J30" s="6"/>
      <c r="K30" s="6"/>
      <c r="L30" s="9"/>
      <c r="M30" s="9"/>
      <c r="N30" s="9"/>
      <c r="O30" s="9"/>
      <c r="P30" s="9"/>
      <c r="Q30" s="9"/>
      <c r="U30"/>
      <c r="V30"/>
      <c r="W30"/>
      <c r="X30"/>
      <c r="Y30"/>
      <c r="AG30" s="779" t="str">
        <f>Cover!AG30</f>
        <v>MISSING - Address</v>
      </c>
    </row>
    <row r="31" spans="1:33" ht="15.75" customHeight="1">
      <c r="A31" s="4"/>
      <c r="B31" s="4"/>
      <c r="C31" s="4"/>
      <c r="D31" s="4"/>
      <c r="E31" s="38" t="s">
        <v>90</v>
      </c>
      <c r="F31" s="1088">
        <f>Cover!$F$31</f>
        <v>0</v>
      </c>
      <c r="G31" s="1088"/>
      <c r="H31" s="1088"/>
      <c r="I31" s="1088"/>
      <c r="J31" s="1088"/>
      <c r="K31" s="1088"/>
      <c r="L31" s="1088"/>
      <c r="M31" s="38" t="s">
        <v>70</v>
      </c>
      <c r="N31" s="869" t="str">
        <f>Cover!$N$31</f>
        <v>TN</v>
      </c>
      <c r="O31" s="41" t="s">
        <v>91</v>
      </c>
      <c r="P31" s="1087">
        <f>Cover!$P$31</f>
        <v>0</v>
      </c>
      <c r="Q31" s="1087"/>
      <c r="U31"/>
      <c r="V31"/>
      <c r="W31"/>
      <c r="X31"/>
      <c r="Y31"/>
      <c r="AG31" s="779" t="str">
        <f>Cover!AG31</f>
        <v>MISSING - School City, State or Zip</v>
      </c>
    </row>
    <row r="32" spans="1:33" ht="15.75" customHeight="1">
      <c r="A32" s="4"/>
      <c r="B32" s="868" t="s">
        <v>420</v>
      </c>
      <c r="C32" s="4" t="s">
        <v>628</v>
      </c>
      <c r="D32" s="4"/>
      <c r="E32" s="4"/>
      <c r="F32" s="4"/>
      <c r="G32" s="4"/>
      <c r="H32" s="4"/>
      <c r="I32" s="4"/>
      <c r="J32" s="4"/>
      <c r="K32" s="5"/>
      <c r="L32" s="1089">
        <f>Cover!$L$32</f>
        <v>0</v>
      </c>
      <c r="M32" s="1090"/>
      <c r="N32" s="1090"/>
      <c r="O32" s="1090"/>
      <c r="P32" s="248"/>
      <c r="Q32" s="248"/>
      <c r="U32"/>
      <c r="V32"/>
      <c r="W32"/>
      <c r="X32"/>
      <c r="Y32"/>
      <c r="AG32" s="779" t="str">
        <f>Cover!AG32</f>
        <v>MISSING - Phone Number</v>
      </c>
    </row>
    <row r="33" spans="1:33" ht="15.75" customHeight="1">
      <c r="A33" s="4"/>
      <c r="B33" s="868" t="s">
        <v>423</v>
      </c>
      <c r="C33" s="4" t="s">
        <v>627</v>
      </c>
      <c r="D33" s="4"/>
      <c r="E33" s="4"/>
      <c r="F33" s="11">
        <f>Cover!$F$33</f>
        <v>0</v>
      </c>
      <c r="G33" s="11"/>
      <c r="H33" s="11"/>
      <c r="I33" s="11"/>
      <c r="J33" s="6"/>
      <c r="K33" s="6"/>
      <c r="L33" s="6"/>
      <c r="M33" s="6"/>
      <c r="N33" s="6"/>
      <c r="O33" s="6"/>
      <c r="P33" s="6"/>
      <c r="Q33" s="6"/>
      <c r="U33"/>
      <c r="V33"/>
      <c r="W33"/>
      <c r="X33"/>
      <c r="Y33"/>
      <c r="AG33" s="880" t="str">
        <f>Cover!AG33</f>
        <v>MISSING - Chapter Advisor(s)</v>
      </c>
    </row>
    <row r="34" spans="1:25" ht="15.75" customHeight="1">
      <c r="A34" s="4"/>
      <c r="B34" s="868" t="s">
        <v>431</v>
      </c>
      <c r="C34" s="352" t="s">
        <v>549</v>
      </c>
      <c r="D34" s="352"/>
      <c r="E34"/>
      <c r="F34"/>
      <c r="G34"/>
      <c r="H34"/>
      <c r="I34"/>
      <c r="J34"/>
      <c r="K34"/>
      <c r="L34"/>
      <c r="M34"/>
      <c r="N34"/>
      <c r="O34"/>
      <c r="P34"/>
      <c r="Q34"/>
      <c r="U34"/>
      <c r="V34"/>
      <c r="W34"/>
      <c r="X34"/>
      <c r="Y34"/>
    </row>
    <row r="35" spans="1:25" ht="12.75" customHeight="1">
      <c r="A35" s="4"/>
      <c r="B35" s="868"/>
      <c r="C35" s="4" t="s">
        <v>631</v>
      </c>
      <c r="D35" s="4"/>
      <c r="E35"/>
      <c r="F35"/>
      <c r="G35"/>
      <c r="H35"/>
      <c r="I35"/>
      <c r="J35"/>
      <c r="K35"/>
      <c r="L35"/>
      <c r="M35"/>
      <c r="N35"/>
      <c r="O35"/>
      <c r="P35"/>
      <c r="Q35"/>
      <c r="U35"/>
      <c r="V35"/>
      <c r="W35"/>
      <c r="X35"/>
      <c r="Y35"/>
    </row>
    <row r="36" spans="1:25" ht="12.75" customHeight="1">
      <c r="A36" s="4"/>
      <c r="B36" s="868"/>
      <c r="C36" s="4" t="s">
        <v>629</v>
      </c>
      <c r="D36" s="4"/>
      <c r="E36"/>
      <c r="F36"/>
      <c r="G36"/>
      <c r="H36"/>
      <c r="I36"/>
      <c r="J36"/>
      <c r="K36"/>
      <c r="L36"/>
      <c r="M36"/>
      <c r="N36"/>
      <c r="O36"/>
      <c r="P36"/>
      <c r="Q36"/>
      <c r="U36"/>
      <c r="V36"/>
      <c r="W36"/>
      <c r="X36"/>
      <c r="Y36"/>
    </row>
    <row r="37" spans="1:25" ht="12.75" customHeight="1">
      <c r="A37" s="4"/>
      <c r="B37" s="868"/>
      <c r="C37" s="4" t="s">
        <v>630</v>
      </c>
      <c r="D37" s="4"/>
      <c r="E37" s="610"/>
      <c r="F37" s="63"/>
      <c r="G37"/>
      <c r="H37"/>
      <c r="I37"/>
      <c r="J37"/>
      <c r="K37"/>
      <c r="L37"/>
      <c r="M37"/>
      <c r="N37"/>
      <c r="O37"/>
      <c r="P37"/>
      <c r="Q37"/>
      <c r="U37"/>
      <c r="V37"/>
      <c r="W37"/>
      <c r="X37"/>
      <c r="Y37"/>
    </row>
    <row r="38" spans="1:25" ht="12.75" customHeight="1">
      <c r="A38" s="4"/>
      <c r="B38" s="868"/>
      <c r="C38" s="610"/>
      <c r="D38"/>
      <c r="E38"/>
      <c r="F38"/>
      <c r="G38"/>
      <c r="H38"/>
      <c r="I38"/>
      <c r="J38"/>
      <c r="K38"/>
      <c r="L38"/>
      <c r="M38"/>
      <c r="N38"/>
      <c r="O38"/>
      <c r="P38"/>
      <c r="Q38"/>
      <c r="U38"/>
      <c r="V38"/>
      <c r="W38"/>
      <c r="X38"/>
      <c r="Y38"/>
    </row>
    <row r="39" spans="1:25" ht="7.5" customHeight="1">
      <c r="A39" s="4"/>
      <c r="B39" s="868"/>
      <c r="C39"/>
      <c r="D39"/>
      <c r="E39"/>
      <c r="F39"/>
      <c r="G39"/>
      <c r="H39"/>
      <c r="I39"/>
      <c r="J39"/>
      <c r="K39"/>
      <c r="L39"/>
      <c r="M39"/>
      <c r="N39"/>
      <c r="O39"/>
      <c r="P39"/>
      <c r="Q39"/>
      <c r="U39"/>
      <c r="V39"/>
      <c r="W39"/>
      <c r="X39"/>
      <c r="Y39"/>
    </row>
    <row r="40" spans="1:25" ht="12.75" customHeight="1">
      <c r="A40" s="4"/>
      <c r="B40" s="868"/>
      <c r="C40"/>
      <c r="D40" s="248"/>
      <c r="E40" s="248"/>
      <c r="F40" s="248"/>
      <c r="G40" s="248"/>
      <c r="H40" s="248"/>
      <c r="I40" s="248"/>
      <c r="J40"/>
      <c r="K40"/>
      <c r="L40" s="248"/>
      <c r="M40" s="248"/>
      <c r="N40" s="248"/>
      <c r="O40" s="248"/>
      <c r="P40" s="248"/>
      <c r="Q40" s="248"/>
      <c r="U40"/>
      <c r="V40"/>
      <c r="W40"/>
      <c r="X40"/>
      <c r="Y40"/>
    </row>
    <row r="41" spans="1:25" ht="12.75" customHeight="1">
      <c r="A41" s="4"/>
      <c r="B41" s="868"/>
      <c r="C41"/>
      <c r="D41" s="1074" t="s">
        <v>548</v>
      </c>
      <c r="E41" s="1074"/>
      <c r="F41" s="1074"/>
      <c r="G41" s="1074"/>
      <c r="H41" s="1074"/>
      <c r="I41" s="1074"/>
      <c r="J41" s="874"/>
      <c r="K41" s="874"/>
      <c r="L41" s="1074" t="s">
        <v>550</v>
      </c>
      <c r="M41" s="1074"/>
      <c r="N41" s="1074"/>
      <c r="O41" s="1074"/>
      <c r="P41" s="1074"/>
      <c r="Q41" s="1074"/>
      <c r="U41"/>
      <c r="V41"/>
      <c r="W41"/>
      <c r="X41"/>
      <c r="Y41"/>
    </row>
    <row r="42" spans="1:25" ht="7.5" customHeight="1">
      <c r="A42" s="4"/>
      <c r="B42" s="868"/>
      <c r="C42"/>
      <c r="D42"/>
      <c r="E42"/>
      <c r="F42"/>
      <c r="G42"/>
      <c r="H42"/>
      <c r="I42"/>
      <c r="J42"/>
      <c r="K42"/>
      <c r="L42"/>
      <c r="M42"/>
      <c r="N42"/>
      <c r="O42"/>
      <c r="P42"/>
      <c r="Q42"/>
      <c r="U42"/>
      <c r="V42"/>
      <c r="W42"/>
      <c r="X42"/>
      <c r="Y42"/>
    </row>
    <row r="43" spans="1:25" ht="15.75" customHeight="1">
      <c r="A43" s="4"/>
      <c r="B43" s="868"/>
      <c r="C43"/>
      <c r="D43" s="248"/>
      <c r="E43" s="248"/>
      <c r="F43" s="248"/>
      <c r="G43" s="248"/>
      <c r="H43" s="248"/>
      <c r="I43" s="248"/>
      <c r="J43"/>
      <c r="K43"/>
      <c r="L43" s="248"/>
      <c r="M43" s="248"/>
      <c r="N43" s="248"/>
      <c r="O43" s="248"/>
      <c r="P43" s="248"/>
      <c r="Q43" s="248"/>
      <c r="U43"/>
      <c r="V43"/>
      <c r="W43"/>
      <c r="X43"/>
      <c r="Y43"/>
    </row>
    <row r="44" spans="1:25" ht="12.75" customHeight="1">
      <c r="A44" s="4"/>
      <c r="B44" s="868"/>
      <c r="C44"/>
      <c r="D44" s="1074" t="s">
        <v>548</v>
      </c>
      <c r="E44" s="1074"/>
      <c r="F44" s="1074"/>
      <c r="G44" s="1074"/>
      <c r="H44" s="1074"/>
      <c r="I44" s="1074"/>
      <c r="J44" s="874"/>
      <c r="K44" s="874"/>
      <c r="L44" s="1074" t="s">
        <v>551</v>
      </c>
      <c r="M44" s="1074"/>
      <c r="N44" s="1074"/>
      <c r="O44" s="1074"/>
      <c r="P44" s="1074"/>
      <c r="Q44" s="1074"/>
      <c r="U44"/>
      <c r="V44"/>
      <c r="W44"/>
      <c r="X44"/>
      <c r="Y44"/>
    </row>
    <row r="45" spans="1:25" ht="6" customHeight="1">
      <c r="A45" s="4"/>
      <c r="B45" s="868"/>
      <c r="C45"/>
      <c r="D45" s="871"/>
      <c r="E45" s="871"/>
      <c r="F45" s="871"/>
      <c r="G45" s="871"/>
      <c r="H45" s="871"/>
      <c r="I45" s="871"/>
      <c r="J45" s="219"/>
      <c r="K45" s="219"/>
      <c r="L45" s="871"/>
      <c r="M45" s="871"/>
      <c r="N45" s="871"/>
      <c r="O45" s="871"/>
      <c r="P45" s="871"/>
      <c r="Q45" s="871"/>
      <c r="U45"/>
      <c r="V45"/>
      <c r="W45"/>
      <c r="X45"/>
      <c r="Y45"/>
    </row>
    <row r="46" spans="1:25" ht="12.75" customHeight="1">
      <c r="A46" s="4"/>
      <c r="B46" s="868" t="s">
        <v>435</v>
      </c>
      <c r="C46" s="352" t="s">
        <v>552</v>
      </c>
      <c r="D46" s="871"/>
      <c r="E46" s="871"/>
      <c r="F46" s="871"/>
      <c r="G46" s="871"/>
      <c r="H46" s="871"/>
      <c r="I46" s="871"/>
      <c r="J46" s="219"/>
      <c r="K46" s="219"/>
      <c r="L46" s="871"/>
      <c r="M46" s="871"/>
      <c r="N46" s="871"/>
      <c r="O46" s="871"/>
      <c r="P46" s="871"/>
      <c r="Q46" s="871"/>
      <c r="U46"/>
      <c r="V46"/>
      <c r="W46"/>
      <c r="X46"/>
      <c r="Y46"/>
    </row>
    <row r="47" spans="1:25" ht="12.75" customHeight="1">
      <c r="A47" s="4"/>
      <c r="B47" s="868"/>
      <c r="C47" t="s">
        <v>632</v>
      </c>
      <c r="D47" s="871"/>
      <c r="E47" s="871"/>
      <c r="F47" s="871"/>
      <c r="G47" s="871"/>
      <c r="H47" s="871"/>
      <c r="I47" s="1084">
        <f>Cover!$I$47</f>
        <v>0</v>
      </c>
      <c r="J47" s="1084"/>
      <c r="K47" s="1084"/>
      <c r="L47" s="1084"/>
      <c r="M47" s="1084"/>
      <c r="N47" s="1084"/>
      <c r="O47" s="872" t="s">
        <v>633</v>
      </c>
      <c r="P47" s="872"/>
      <c r="Q47" s="871"/>
      <c r="U47"/>
      <c r="V47"/>
      <c r="W47"/>
      <c r="X47"/>
      <c r="Y47"/>
    </row>
    <row r="48" spans="1:25" ht="12.75" customHeight="1">
      <c r="A48" s="4"/>
      <c r="B48" s="868"/>
      <c r="C48" t="s">
        <v>794</v>
      </c>
      <c r="D48" s="871"/>
      <c r="E48" s="871"/>
      <c r="F48" s="871"/>
      <c r="G48" s="871"/>
      <c r="H48" s="871"/>
      <c r="I48" s="871"/>
      <c r="J48" s="219"/>
      <c r="K48" s="219"/>
      <c r="L48" s="871"/>
      <c r="M48" s="871"/>
      <c r="N48" s="871"/>
      <c r="O48" s="871"/>
      <c r="P48" s="871"/>
      <c r="Q48" s="871"/>
      <c r="U48"/>
      <c r="V48"/>
      <c r="W48"/>
      <c r="X48"/>
      <c r="Y48"/>
    </row>
    <row r="49" spans="1:25" ht="12.75" customHeight="1">
      <c r="A49" s="4"/>
      <c r="B49" s="868"/>
      <c r="C49" t="s">
        <v>700</v>
      </c>
      <c r="D49" s="871"/>
      <c r="E49" s="871"/>
      <c r="F49" s="871"/>
      <c r="G49" s="871"/>
      <c r="H49" s="871"/>
      <c r="I49" s="871"/>
      <c r="J49" s="219"/>
      <c r="K49" s="219"/>
      <c r="L49" s="871"/>
      <c r="M49" s="871"/>
      <c r="N49" s="871"/>
      <c r="O49" s="871"/>
      <c r="P49" s="871"/>
      <c r="Q49" s="871"/>
      <c r="U49"/>
      <c r="V49"/>
      <c r="W49"/>
      <c r="X49"/>
      <c r="Y49"/>
    </row>
    <row r="50" spans="1:33" ht="12.75" customHeight="1">
      <c r="A50" s="4"/>
      <c r="B50" s="868"/>
      <c r="C50" t="s">
        <v>635</v>
      </c>
      <c r="D50"/>
      <c r="E50"/>
      <c r="F50"/>
      <c r="G50"/>
      <c r="H50"/>
      <c r="I50"/>
      <c r="J50"/>
      <c r="K50"/>
      <c r="L50"/>
      <c r="M50"/>
      <c r="N50"/>
      <c r="O50"/>
      <c r="P50"/>
      <c r="Q50"/>
      <c r="U50"/>
      <c r="V50"/>
      <c r="W50"/>
      <c r="X50"/>
      <c r="Y50"/>
      <c r="AG50" s="779"/>
    </row>
    <row r="51" spans="1:25" ht="7.5" customHeight="1">
      <c r="A51" s="4"/>
      <c r="B51" s="868"/>
      <c r="C51"/>
      <c r="D51"/>
      <c r="E51"/>
      <c r="F51"/>
      <c r="G51"/>
      <c r="H51"/>
      <c r="I51"/>
      <c r="J51"/>
      <c r="K51"/>
      <c r="L51"/>
      <c r="M51"/>
      <c r="N51"/>
      <c r="O51"/>
      <c r="P51"/>
      <c r="Q51"/>
      <c r="U51"/>
      <c r="V51"/>
      <c r="W51"/>
      <c r="X51"/>
      <c r="Y51"/>
    </row>
    <row r="52" spans="1:25" ht="18" customHeight="1">
      <c r="A52" s="4"/>
      <c r="B52" s="868"/>
      <c r="C52"/>
      <c r="D52" s="248"/>
      <c r="E52" s="248"/>
      <c r="F52" s="248"/>
      <c r="G52" s="248"/>
      <c r="H52" s="248"/>
      <c r="I52" s="248"/>
      <c r="J52"/>
      <c r="K52"/>
      <c r="L52" s="248"/>
      <c r="M52" s="248"/>
      <c r="N52" s="248"/>
      <c r="O52" s="248"/>
      <c r="P52" s="248"/>
      <c r="Q52" s="248"/>
      <c r="U52"/>
      <c r="V52"/>
      <c r="W52"/>
      <c r="X52"/>
      <c r="Y52"/>
    </row>
    <row r="53" spans="1:25" ht="12.75" customHeight="1">
      <c r="A53" s="4"/>
      <c r="B53" s="868"/>
      <c r="C53"/>
      <c r="D53" s="1074" t="s">
        <v>548</v>
      </c>
      <c r="E53" s="1074"/>
      <c r="F53" s="1074"/>
      <c r="G53" s="1074"/>
      <c r="H53" s="1074"/>
      <c r="I53" s="1074"/>
      <c r="J53" s="874"/>
      <c r="K53" s="874"/>
      <c r="L53" s="1074" t="s">
        <v>553</v>
      </c>
      <c r="M53" s="1074"/>
      <c r="N53" s="1074"/>
      <c r="O53" s="1074"/>
      <c r="P53" s="1074"/>
      <c r="Q53" s="1074"/>
      <c r="U53"/>
      <c r="V53"/>
      <c r="W53"/>
      <c r="X53"/>
      <c r="Y53"/>
    </row>
    <row r="54" spans="1:25" ht="7.5" customHeight="1">
      <c r="A54" s="4"/>
      <c r="B54" s="868"/>
      <c r="C54"/>
      <c r="D54"/>
      <c r="E54"/>
      <c r="F54"/>
      <c r="G54"/>
      <c r="H54"/>
      <c r="I54"/>
      <c r="J54"/>
      <c r="K54"/>
      <c r="L54"/>
      <c r="M54"/>
      <c r="N54"/>
      <c r="O54"/>
      <c r="P54"/>
      <c r="Q54"/>
      <c r="U54"/>
      <c r="V54"/>
      <c r="W54"/>
      <c r="X54"/>
      <c r="Y54"/>
    </row>
    <row r="55" spans="1:25" ht="18" customHeight="1">
      <c r="A55" s="4"/>
      <c r="B55" s="868"/>
      <c r="C55"/>
      <c r="D55" s="248"/>
      <c r="E55" s="248"/>
      <c r="F55" s="248"/>
      <c r="G55" s="248"/>
      <c r="H55" s="248"/>
      <c r="I55" s="248"/>
      <c r="J55"/>
      <c r="K55"/>
      <c r="L55" s="248"/>
      <c r="M55" s="248"/>
      <c r="N55" s="248"/>
      <c r="O55" s="248"/>
      <c r="P55" s="248"/>
      <c r="Q55" s="248"/>
      <c r="U55"/>
      <c r="V55"/>
      <c r="W55"/>
      <c r="X55"/>
      <c r="Y55"/>
    </row>
    <row r="56" spans="1:25" ht="12.75" customHeight="1">
      <c r="A56" s="4"/>
      <c r="B56" s="868"/>
      <c r="C56"/>
      <c r="D56" s="1074" t="s">
        <v>548</v>
      </c>
      <c r="E56" s="1074"/>
      <c r="F56" s="1074"/>
      <c r="G56" s="1074"/>
      <c r="H56" s="1074"/>
      <c r="I56" s="1074"/>
      <c r="J56" s="874"/>
      <c r="K56" s="874"/>
      <c r="L56" s="1074" t="s">
        <v>554</v>
      </c>
      <c r="M56" s="1074"/>
      <c r="N56" s="1074"/>
      <c r="O56" s="1074"/>
      <c r="P56" s="1074"/>
      <c r="Q56" s="1074"/>
      <c r="U56"/>
      <c r="V56"/>
      <c r="W56"/>
      <c r="X56"/>
      <c r="Y56"/>
    </row>
    <row r="57" spans="1:25" ht="7.5" customHeight="1">
      <c r="A57" s="4"/>
      <c r="B57" s="868"/>
      <c r="C57"/>
      <c r="D57"/>
      <c r="E57"/>
      <c r="F57"/>
      <c r="G57"/>
      <c r="H57"/>
      <c r="I57"/>
      <c r="J57"/>
      <c r="K57"/>
      <c r="L57"/>
      <c r="M57"/>
      <c r="N57"/>
      <c r="O57"/>
      <c r="P57"/>
      <c r="Q57"/>
      <c r="U57"/>
      <c r="V57"/>
      <c r="W57"/>
      <c r="X57"/>
      <c r="Y57"/>
    </row>
    <row r="58" spans="1:25" ht="18" customHeight="1">
      <c r="A58" s="4"/>
      <c r="B58" s="868"/>
      <c r="C58"/>
      <c r="D58" s="248"/>
      <c r="E58" s="248"/>
      <c r="F58" s="248"/>
      <c r="G58" s="248"/>
      <c r="H58" s="248"/>
      <c r="I58" s="248"/>
      <c r="J58"/>
      <c r="K58"/>
      <c r="L58" s="248"/>
      <c r="M58" s="248"/>
      <c r="N58" s="248"/>
      <c r="O58" s="248"/>
      <c r="P58" s="248"/>
      <c r="Q58" s="248"/>
      <c r="U58"/>
      <c r="V58"/>
      <c r="W58"/>
      <c r="X58"/>
      <c r="Y58"/>
    </row>
    <row r="59" spans="1:25" ht="12.75" customHeight="1">
      <c r="A59" s="4"/>
      <c r="B59" s="868"/>
      <c r="C59"/>
      <c r="D59" s="1074" t="s">
        <v>548</v>
      </c>
      <c r="E59" s="1074"/>
      <c r="F59" s="1074"/>
      <c r="G59" s="1074"/>
      <c r="H59" s="1074"/>
      <c r="I59" s="1074"/>
      <c r="J59" s="874"/>
      <c r="K59" s="874"/>
      <c r="L59" s="1074" t="s">
        <v>555</v>
      </c>
      <c r="M59" s="1074"/>
      <c r="N59" s="1074"/>
      <c r="O59" s="1074"/>
      <c r="P59" s="1074"/>
      <c r="Q59" s="1074"/>
      <c r="U59"/>
      <c r="V59"/>
      <c r="W59"/>
      <c r="X59"/>
      <c r="Y59"/>
    </row>
    <row r="60" spans="1:33" ht="7.5" customHeight="1" hidden="1">
      <c r="A60" s="4"/>
      <c r="B60" s="868"/>
      <c r="C60"/>
      <c r="D60"/>
      <c r="E60"/>
      <c r="F60"/>
      <c r="G60"/>
      <c r="H60"/>
      <c r="I60"/>
      <c r="J60"/>
      <c r="K60"/>
      <c r="L60"/>
      <c r="M60"/>
      <c r="N60"/>
      <c r="O60"/>
      <c r="P60"/>
      <c r="Q60"/>
      <c r="U60"/>
      <c r="V60"/>
      <c r="W60"/>
      <c r="X60"/>
      <c r="Y60"/>
      <c r="AG60" s="779"/>
    </row>
    <row r="61" spans="1:25" ht="12.75" customHeight="1" hidden="1">
      <c r="A61"/>
      <c r="B61"/>
      <c r="C61"/>
      <c r="D61"/>
      <c r="E61"/>
      <c r="F61"/>
      <c r="G61"/>
      <c r="H61"/>
      <c r="I61"/>
      <c r="J61"/>
      <c r="K61"/>
      <c r="L61"/>
      <c r="M61"/>
      <c r="N61"/>
      <c r="O61"/>
      <c r="P61"/>
      <c r="Q61"/>
      <c r="U61"/>
      <c r="V61"/>
      <c r="W61"/>
      <c r="X61"/>
      <c r="Y61"/>
    </row>
    <row r="62" spans="1:25" ht="9.75" customHeight="1">
      <c r="A62"/>
      <c r="B62"/>
      <c r="C62"/>
      <c r="D62"/>
      <c r="E62"/>
      <c r="F62"/>
      <c r="G62"/>
      <c r="H62"/>
      <c r="I62"/>
      <c r="J62"/>
      <c r="K62"/>
      <c r="L62"/>
      <c r="M62"/>
      <c r="N62"/>
      <c r="O62"/>
      <c r="P62"/>
      <c r="Q62"/>
      <c r="U62"/>
      <c r="V62"/>
      <c r="W62"/>
      <c r="X62"/>
      <c r="Y62"/>
    </row>
    <row r="63" spans="1:25" ht="12.75" customHeight="1">
      <c r="A63" s="4"/>
      <c r="B63" s="868" t="s">
        <v>438</v>
      </c>
      <c r="C63" s="352" t="s">
        <v>547</v>
      </c>
      <c r="D63"/>
      <c r="E63"/>
      <c r="F63"/>
      <c r="G63"/>
      <c r="H63"/>
      <c r="I63"/>
      <c r="J63"/>
      <c r="K63"/>
      <c r="L63"/>
      <c r="M63"/>
      <c r="N63"/>
      <c r="O63"/>
      <c r="P63"/>
      <c r="Q63"/>
      <c r="U63"/>
      <c r="V63"/>
      <c r="W63"/>
      <c r="X63"/>
      <c r="Y63"/>
    </row>
    <row r="64" spans="1:25" ht="15.75" customHeight="1">
      <c r="A64"/>
      <c r="B64" s="868"/>
      <c r="C64" t="s">
        <v>636</v>
      </c>
      <c r="D64"/>
      <c r="E64"/>
      <c r="F64" s="1084">
        <f>Cover!$F$64</f>
        <v>0</v>
      </c>
      <c r="G64" s="1084"/>
      <c r="H64" s="1084"/>
      <c r="I64" s="1084"/>
      <c r="J64" s="1084"/>
      <c r="K64" s="1084"/>
      <c r="L64" s="1084"/>
      <c r="M64" t="s">
        <v>639</v>
      </c>
      <c r="N64" s="873"/>
      <c r="Q64"/>
      <c r="U64"/>
      <c r="V64"/>
      <c r="W64"/>
      <c r="X64"/>
      <c r="Y64"/>
    </row>
    <row r="65" spans="1:25" ht="18" customHeight="1">
      <c r="A65"/>
      <c r="B65" s="868"/>
      <c r="C65" t="s">
        <v>640</v>
      </c>
      <c r="D65"/>
      <c r="E65"/>
      <c r="F65"/>
      <c r="G65"/>
      <c r="H65"/>
      <c r="I65"/>
      <c r="J65"/>
      <c r="K65"/>
      <c r="L65"/>
      <c r="M65"/>
      <c r="N65"/>
      <c r="O65"/>
      <c r="P65" s="248"/>
      <c r="Q65" s="248"/>
      <c r="U65"/>
      <c r="V65"/>
      <c r="W65"/>
      <c r="X65"/>
      <c r="Y65"/>
    </row>
    <row r="66" spans="1:25" ht="18" customHeight="1">
      <c r="A66"/>
      <c r="B66" s="868"/>
      <c r="C66"/>
      <c r="D66"/>
      <c r="E66"/>
      <c r="F66"/>
      <c r="G66"/>
      <c r="H66"/>
      <c r="I66"/>
      <c r="J66"/>
      <c r="K66"/>
      <c r="L66"/>
      <c r="M66"/>
      <c r="N66"/>
      <c r="O66"/>
      <c r="P66" s="1085" t="s">
        <v>793</v>
      </c>
      <c r="Q66" s="1085"/>
      <c r="U66"/>
      <c r="V66"/>
      <c r="W66"/>
      <c r="X66"/>
      <c r="Y66"/>
    </row>
    <row r="67" spans="1:25" ht="24" customHeight="1">
      <c r="A67"/>
      <c r="B67" s="868"/>
      <c r="C67"/>
      <c r="D67" s="248"/>
      <c r="E67" s="248"/>
      <c r="F67" s="248"/>
      <c r="G67" s="248"/>
      <c r="H67" s="248"/>
      <c r="I67" s="248"/>
      <c r="J67"/>
      <c r="K67"/>
      <c r="L67" s="248"/>
      <c r="M67" s="248"/>
      <c r="N67" s="248"/>
      <c r="O67" s="248"/>
      <c r="P67" s="248"/>
      <c r="Q67" s="248"/>
      <c r="U67"/>
      <c r="V67"/>
      <c r="W67"/>
      <c r="X67"/>
      <c r="Y67"/>
    </row>
    <row r="68" spans="1:25" ht="12.75" customHeight="1">
      <c r="A68"/>
      <c r="B68" s="868"/>
      <c r="C68"/>
      <c r="D68" s="1079" t="s">
        <v>548</v>
      </c>
      <c r="E68" s="1079"/>
      <c r="F68" s="1079"/>
      <c r="G68" s="1079"/>
      <c r="H68" s="1079"/>
      <c r="I68" s="1079"/>
      <c r="J68" s="219"/>
      <c r="K68" s="219"/>
      <c r="L68" s="1079" t="s">
        <v>637</v>
      </c>
      <c r="M68" s="1079"/>
      <c r="N68" s="1079"/>
      <c r="O68" s="1079"/>
      <c r="P68" s="1079"/>
      <c r="Q68" s="1079"/>
      <c r="U68"/>
      <c r="V68"/>
      <c r="W68"/>
      <c r="X68"/>
      <c r="Y68"/>
    </row>
    <row r="69" spans="1:25" ht="12.75" customHeight="1">
      <c r="A69" s="1078" t="s">
        <v>638</v>
      </c>
      <c r="B69" s="1078"/>
      <c r="C69" s="1078"/>
      <c r="D69" s="1078"/>
      <c r="E69" s="1078"/>
      <c r="F69" s="1078"/>
      <c r="G69" s="1078"/>
      <c r="H69" s="1078"/>
      <c r="I69" s="1078"/>
      <c r="J69" s="1078"/>
      <c r="K69" s="1078"/>
      <c r="L69" s="1078"/>
      <c r="M69" s="1078"/>
      <c r="N69" s="1078"/>
      <c r="O69" s="1078"/>
      <c r="P69" s="1078"/>
      <c r="Q69" s="1078"/>
      <c r="U69"/>
      <c r="V69"/>
      <c r="W69"/>
      <c r="X69"/>
      <c r="Y69"/>
    </row>
    <row r="70" spans="1:25" ht="6" customHeight="1" thickBot="1">
      <c r="A70" s="19"/>
      <c r="B70" s="19"/>
      <c r="C70" s="19"/>
      <c r="D70" s="19"/>
      <c r="E70" s="19"/>
      <c r="F70" s="19"/>
      <c r="G70" s="19"/>
      <c r="H70" s="19"/>
      <c r="I70" s="19"/>
      <c r="J70" s="19"/>
      <c r="K70" s="19"/>
      <c r="L70" s="19"/>
      <c r="M70" s="19"/>
      <c r="N70" s="20"/>
      <c r="O70" s="19"/>
      <c r="P70" s="19"/>
      <c r="Q70" s="20"/>
      <c r="U70"/>
      <c r="V70"/>
      <c r="W70"/>
      <c r="X70"/>
      <c r="Y70"/>
    </row>
    <row r="71" spans="1:25" ht="4.5" customHeight="1">
      <c r="A71" s="4"/>
      <c r="B71" s="4"/>
      <c r="C71" s="4"/>
      <c r="D71" s="4"/>
      <c r="E71" s="4"/>
      <c r="F71" s="4"/>
      <c r="G71" s="4"/>
      <c r="H71" s="4"/>
      <c r="I71" s="4"/>
      <c r="J71" s="4"/>
      <c r="K71" s="4"/>
      <c r="L71" s="4"/>
      <c r="M71" s="4"/>
      <c r="N71" s="14"/>
      <c r="O71" s="4"/>
      <c r="P71" s="4"/>
      <c r="Q71" s="14"/>
      <c r="U71"/>
      <c r="V71"/>
      <c r="W71"/>
      <c r="X71"/>
      <c r="Y71"/>
    </row>
    <row r="72" spans="2:25" ht="12.75">
      <c r="B72" s="4" t="s">
        <v>799</v>
      </c>
      <c r="C72" s="4"/>
      <c r="D72" s="4"/>
      <c r="E72" s="4"/>
      <c r="F72" s="4"/>
      <c r="G72" s="4"/>
      <c r="H72" s="4"/>
      <c r="I72" s="4"/>
      <c r="J72" s="4"/>
      <c r="K72" s="4"/>
      <c r="L72" s="4"/>
      <c r="M72" s="4"/>
      <c r="N72" s="4"/>
      <c r="O72" s="423"/>
      <c r="P72" s="1070">
        <f ca="1">NOW()</f>
        <v>41604.64208252315</v>
      </c>
      <c r="Q72" s="1070"/>
      <c r="U72"/>
      <c r="V72"/>
      <c r="W72"/>
      <c r="X72"/>
      <c r="Y72"/>
    </row>
    <row r="73" spans="12:25" ht="12.75">
      <c r="L73" s="32"/>
      <c r="U73"/>
      <c r="V73"/>
      <c r="W73"/>
      <c r="X73"/>
      <c r="Y73"/>
    </row>
    <row r="74" spans="17:25" ht="12.75">
      <c r="Q74" s="811"/>
      <c r="U74"/>
      <c r="V74"/>
      <c r="W74"/>
      <c r="X74"/>
      <c r="Y74"/>
    </row>
    <row r="75" spans="21:25" ht="12.75">
      <c r="U75"/>
      <c r="V75"/>
      <c r="W75"/>
      <c r="X75"/>
      <c r="Y75"/>
    </row>
    <row r="76" spans="21:25" ht="12.75">
      <c r="U76"/>
      <c r="V76"/>
      <c r="W76"/>
      <c r="X76"/>
      <c r="Y76"/>
    </row>
    <row r="77" spans="21:25" ht="12.75">
      <c r="U77"/>
      <c r="V77"/>
      <c r="W77"/>
      <c r="X77"/>
      <c r="Y77"/>
    </row>
    <row r="78" spans="21:25" ht="12.75">
      <c r="U78"/>
      <c r="V78"/>
      <c r="W78"/>
      <c r="X78"/>
      <c r="Y78"/>
    </row>
    <row r="80" ht="12.75">
      <c r="J80" s="929"/>
    </row>
    <row r="81" spans="8:12" ht="12.75">
      <c r="H81" s="1080"/>
      <c r="I81" s="1080"/>
      <c r="J81" s="1080"/>
      <c r="K81" s="1080"/>
      <c r="L81" s="1080"/>
    </row>
    <row r="82" spans="4:17" ht="12.75">
      <c r="D82" s="932"/>
      <c r="E82" s="932"/>
      <c r="F82" s="932"/>
      <c r="G82" s="932"/>
      <c r="H82" s="932"/>
      <c r="I82" s="932"/>
      <c r="J82" s="931">
        <f>(H81)</f>
        <v>0</v>
      </c>
      <c r="K82" s="932"/>
      <c r="L82" s="932"/>
      <c r="M82" s="932"/>
      <c r="N82" s="932"/>
      <c r="O82" s="932"/>
      <c r="P82" s="932"/>
      <c r="Q82" s="932"/>
    </row>
    <row r="83" ht="12.75">
      <c r="J83" s="929"/>
    </row>
    <row r="95" ht="12.75">
      <c r="Y95" s="929">
        <f ca="1">NOW()</f>
        <v>41604.64208252315</v>
      </c>
    </row>
    <row r="100" ht="12.75">
      <c r="AB100" s="134">
        <f>IF(AB107=1,1,0)</f>
        <v>0</v>
      </c>
    </row>
    <row r="101" ht="12.75">
      <c r="AB101" s="134">
        <f>IF(AB105=1,1,0)</f>
        <v>0</v>
      </c>
    </row>
    <row r="102" spans="28:32" ht="12.75">
      <c r="AB102" s="32">
        <v>45</v>
      </c>
      <c r="AC102" s="32">
        <v>1</v>
      </c>
      <c r="AD102" s="1" t="s">
        <v>641</v>
      </c>
      <c r="AE102" s="32">
        <v>1</v>
      </c>
      <c r="AF102" s="1" t="s">
        <v>641</v>
      </c>
    </row>
    <row r="103" spans="28:32" ht="12.75">
      <c r="AB103" s="879" t="str">
        <f>LOOKUP($AB$102,$AC$102:$AD$158)</f>
        <v>SD</v>
      </c>
      <c r="AC103" s="32">
        <v>2</v>
      </c>
      <c r="AD103" s="1" t="s">
        <v>39</v>
      </c>
      <c r="AE103" s="32">
        <v>2</v>
      </c>
      <c r="AF103" s="1" t="s">
        <v>40</v>
      </c>
    </row>
    <row r="104" spans="28:32" ht="12.75">
      <c r="AB104" s="134" t="str">
        <f>LOOKUP($AB$102,$AE$102:$AF$158)</f>
        <v>SOUTH DAKOTA</v>
      </c>
      <c r="AC104" s="32">
        <v>3</v>
      </c>
      <c r="AD104" s="1" t="s">
        <v>42</v>
      </c>
      <c r="AE104" s="32">
        <v>3</v>
      </c>
      <c r="AF104" s="1" t="s">
        <v>43</v>
      </c>
    </row>
    <row r="105" spans="28:32" ht="12.75">
      <c r="AB105" s="32">
        <v>45</v>
      </c>
      <c r="AC105" s="32">
        <v>4</v>
      </c>
      <c r="AD105" s="1" t="s">
        <v>45</v>
      </c>
      <c r="AE105" s="32">
        <v>4</v>
      </c>
      <c r="AF105" s="1" t="s">
        <v>46</v>
      </c>
    </row>
    <row r="106" spans="28:32" ht="12.75">
      <c r="AB106" s="879" t="str">
        <f>LOOKUP($AB$105,$AC$102:$AD$158)</f>
        <v>SD</v>
      </c>
      <c r="AC106" s="32">
        <v>5</v>
      </c>
      <c r="AD106" s="1" t="s">
        <v>47</v>
      </c>
      <c r="AE106" s="32">
        <v>5</v>
      </c>
      <c r="AF106" s="1" t="s">
        <v>48</v>
      </c>
    </row>
    <row r="107" spans="28:32" ht="12.75">
      <c r="AB107" s="32">
        <v>45</v>
      </c>
      <c r="AC107" s="32">
        <v>6</v>
      </c>
      <c r="AD107" s="1" t="s">
        <v>49</v>
      </c>
      <c r="AE107" s="32">
        <v>6</v>
      </c>
      <c r="AF107" s="1" t="s">
        <v>50</v>
      </c>
    </row>
    <row r="108" spans="28:32" ht="12.75">
      <c r="AB108" s="879" t="str">
        <f>LOOKUP($AB$107,$AC$102:$AD$158)</f>
        <v>SD</v>
      </c>
      <c r="AC108" s="32">
        <v>7</v>
      </c>
      <c r="AD108" s="1" t="s">
        <v>51</v>
      </c>
      <c r="AE108" s="32">
        <v>7</v>
      </c>
      <c r="AF108" s="1" t="s">
        <v>52</v>
      </c>
    </row>
    <row r="109" spans="29:32" ht="12.75">
      <c r="AC109" s="32">
        <v>8</v>
      </c>
      <c r="AD109" s="1" t="s">
        <v>53</v>
      </c>
      <c r="AE109" s="32">
        <v>8</v>
      </c>
      <c r="AF109" s="1" t="s">
        <v>54</v>
      </c>
    </row>
    <row r="110" spans="29:32" ht="12.75">
      <c r="AC110" s="32">
        <v>9</v>
      </c>
      <c r="AD110" s="1" t="s">
        <v>55</v>
      </c>
      <c r="AE110" s="32">
        <v>9</v>
      </c>
      <c r="AF110" s="1" t="s">
        <v>56</v>
      </c>
    </row>
    <row r="111" spans="29:32" ht="12.75">
      <c r="AC111" s="32">
        <v>10</v>
      </c>
      <c r="AD111" s="1" t="s">
        <v>57</v>
      </c>
      <c r="AE111" s="32">
        <v>10</v>
      </c>
      <c r="AF111" s="1" t="s">
        <v>58</v>
      </c>
    </row>
    <row r="112" spans="29:32" ht="12.75">
      <c r="AC112" s="32">
        <v>11</v>
      </c>
      <c r="AD112" s="1" t="s">
        <v>59</v>
      </c>
      <c r="AE112" s="32">
        <v>11</v>
      </c>
      <c r="AF112" s="1" t="s">
        <v>60</v>
      </c>
    </row>
    <row r="113" spans="29:32" ht="12.75">
      <c r="AC113" s="32">
        <v>12</v>
      </c>
      <c r="AD113" s="1" t="s">
        <v>61</v>
      </c>
      <c r="AE113" s="32">
        <v>12</v>
      </c>
      <c r="AF113" s="1" t="s">
        <v>62</v>
      </c>
    </row>
    <row r="114" spans="29:32" ht="12.75">
      <c r="AC114" s="32">
        <v>13</v>
      </c>
      <c r="AD114" s="1" t="s">
        <v>65</v>
      </c>
      <c r="AE114" s="32">
        <v>13</v>
      </c>
      <c r="AF114" s="1" t="s">
        <v>66</v>
      </c>
    </row>
    <row r="115" spans="29:32" ht="12.75">
      <c r="AC115" s="32">
        <v>14</v>
      </c>
      <c r="AD115" s="1" t="s">
        <v>67</v>
      </c>
      <c r="AE115" s="32">
        <v>14</v>
      </c>
      <c r="AF115" s="1" t="s">
        <v>68</v>
      </c>
    </row>
    <row r="116" spans="29:32" ht="12.75">
      <c r="AC116" s="32">
        <v>15</v>
      </c>
      <c r="AD116" s="1" t="s">
        <v>72</v>
      </c>
      <c r="AE116" s="32">
        <v>15</v>
      </c>
      <c r="AF116" s="1" t="s">
        <v>73</v>
      </c>
    </row>
    <row r="117" spans="29:32" ht="12.75">
      <c r="AC117" s="32">
        <v>16</v>
      </c>
      <c r="AD117" s="1" t="s">
        <v>74</v>
      </c>
      <c r="AE117" s="32">
        <v>16</v>
      </c>
      <c r="AF117" s="1" t="s">
        <v>75</v>
      </c>
    </row>
    <row r="118" spans="29:32" ht="12.75">
      <c r="AC118" s="32">
        <v>17</v>
      </c>
      <c r="AD118" s="1" t="s">
        <v>76</v>
      </c>
      <c r="AE118" s="32">
        <v>17</v>
      </c>
      <c r="AF118" s="1" t="s">
        <v>77</v>
      </c>
    </row>
    <row r="119" spans="29:32" ht="12.75">
      <c r="AC119" s="32">
        <v>18</v>
      </c>
      <c r="AD119" s="1" t="s">
        <v>79</v>
      </c>
      <c r="AE119" s="32">
        <v>18</v>
      </c>
      <c r="AF119" s="1" t="s">
        <v>80</v>
      </c>
    </row>
    <row r="120" spans="29:32" ht="12.75">
      <c r="AC120" s="32">
        <v>19</v>
      </c>
      <c r="AD120" s="1" t="s">
        <v>82</v>
      </c>
      <c r="AE120" s="32">
        <v>19</v>
      </c>
      <c r="AF120" s="1" t="s">
        <v>83</v>
      </c>
    </row>
    <row r="121" spans="29:32" ht="12.75">
      <c r="AC121" s="32">
        <v>20</v>
      </c>
      <c r="AD121" s="1" t="s">
        <v>84</v>
      </c>
      <c r="AE121" s="32">
        <v>20</v>
      </c>
      <c r="AF121" s="1" t="s">
        <v>85</v>
      </c>
    </row>
    <row r="122" spans="29:32" ht="12.75">
      <c r="AC122" s="32">
        <v>21</v>
      </c>
      <c r="AD122" s="1" t="s">
        <v>86</v>
      </c>
      <c r="AE122" s="32">
        <v>21</v>
      </c>
      <c r="AF122" s="1" t="s">
        <v>87</v>
      </c>
    </row>
    <row r="123" spans="29:32" ht="12.75">
      <c r="AC123" s="32">
        <v>22</v>
      </c>
      <c r="AD123" s="1" t="s">
        <v>88</v>
      </c>
      <c r="AE123" s="32">
        <v>22</v>
      </c>
      <c r="AF123" s="1" t="s">
        <v>89</v>
      </c>
    </row>
    <row r="124" spans="29:32" ht="12.75">
      <c r="AC124" s="32">
        <v>23</v>
      </c>
      <c r="AD124" s="1" t="s">
        <v>92</v>
      </c>
      <c r="AE124" s="32">
        <v>23</v>
      </c>
      <c r="AF124" s="1" t="s">
        <v>93</v>
      </c>
    </row>
    <row r="125" spans="29:32" ht="12.75">
      <c r="AC125" s="32">
        <v>24</v>
      </c>
      <c r="AD125" s="1" t="s">
        <v>94</v>
      </c>
      <c r="AE125" s="32">
        <v>24</v>
      </c>
      <c r="AF125" s="1" t="s">
        <v>95</v>
      </c>
    </row>
    <row r="126" spans="29:32" ht="12.75">
      <c r="AC126" s="32">
        <v>25</v>
      </c>
      <c r="AD126" s="1" t="s">
        <v>96</v>
      </c>
      <c r="AE126" s="32">
        <v>25</v>
      </c>
      <c r="AF126" s="1" t="s">
        <v>97</v>
      </c>
    </row>
    <row r="127" spans="29:32" ht="12.75">
      <c r="AC127" s="32">
        <v>26</v>
      </c>
      <c r="AD127" s="1" t="s">
        <v>98</v>
      </c>
      <c r="AE127" s="32">
        <v>26</v>
      </c>
      <c r="AF127" s="1" t="s">
        <v>99</v>
      </c>
    </row>
    <row r="128" spans="29:32" ht="12.75">
      <c r="AC128" s="32">
        <v>27</v>
      </c>
      <c r="AD128" s="1" t="s">
        <v>100</v>
      </c>
      <c r="AE128" s="32">
        <v>27</v>
      </c>
      <c r="AF128" s="1" t="s">
        <v>101</v>
      </c>
    </row>
    <row r="129" spans="29:32" ht="12.75">
      <c r="AC129" s="32">
        <v>28</v>
      </c>
      <c r="AD129" s="1" t="s">
        <v>102</v>
      </c>
      <c r="AE129" s="32">
        <v>28</v>
      </c>
      <c r="AF129" s="1" t="s">
        <v>103</v>
      </c>
    </row>
    <row r="130" spans="29:32" ht="12.75">
      <c r="AC130" s="32">
        <v>29</v>
      </c>
      <c r="AD130" s="1" t="s">
        <v>104</v>
      </c>
      <c r="AE130" s="32">
        <v>29</v>
      </c>
      <c r="AF130" s="1" t="s">
        <v>105</v>
      </c>
    </row>
    <row r="131" spans="29:32" ht="12.75">
      <c r="AC131" s="32">
        <v>30</v>
      </c>
      <c r="AD131" s="1" t="s">
        <v>107</v>
      </c>
      <c r="AE131" s="32">
        <v>30</v>
      </c>
      <c r="AF131" s="1" t="s">
        <v>108</v>
      </c>
    </row>
    <row r="132" spans="29:32" ht="12.75">
      <c r="AC132" s="32">
        <v>31</v>
      </c>
      <c r="AD132" s="1" t="s">
        <v>111</v>
      </c>
      <c r="AE132" s="32">
        <v>31</v>
      </c>
      <c r="AF132" s="1" t="s">
        <v>112</v>
      </c>
    </row>
    <row r="133" spans="29:32" ht="12.75">
      <c r="AC133" s="32">
        <v>32</v>
      </c>
      <c r="AD133" s="1" t="s">
        <v>114</v>
      </c>
      <c r="AE133" s="32">
        <v>32</v>
      </c>
      <c r="AF133" s="1" t="s">
        <v>115</v>
      </c>
    </row>
    <row r="134" spans="29:32" ht="12.75">
      <c r="AC134" s="32">
        <v>33</v>
      </c>
      <c r="AD134" s="1" t="s">
        <v>118</v>
      </c>
      <c r="AE134" s="32">
        <v>33</v>
      </c>
      <c r="AF134" s="1" t="s">
        <v>119</v>
      </c>
    </row>
    <row r="135" spans="29:32" ht="12.75">
      <c r="AC135" s="32">
        <v>34</v>
      </c>
      <c r="AD135" s="1" t="s">
        <v>120</v>
      </c>
      <c r="AE135" s="32">
        <v>34</v>
      </c>
      <c r="AF135" s="1" t="s">
        <v>121</v>
      </c>
    </row>
    <row r="136" spans="29:32" ht="12.75">
      <c r="AC136" s="32">
        <v>35</v>
      </c>
      <c r="AD136" s="1" t="s">
        <v>122</v>
      </c>
      <c r="AE136" s="32">
        <v>35</v>
      </c>
      <c r="AF136" s="1" t="s">
        <v>123</v>
      </c>
    </row>
    <row r="137" spans="29:32" ht="12.75">
      <c r="AC137" s="32">
        <v>36</v>
      </c>
      <c r="AD137" s="1" t="s">
        <v>125</v>
      </c>
      <c r="AE137" s="32">
        <v>36</v>
      </c>
      <c r="AF137" s="1" t="s">
        <v>126</v>
      </c>
    </row>
    <row r="138" spans="29:32" ht="12.75">
      <c r="AC138" s="32">
        <v>37</v>
      </c>
      <c r="AD138" s="1" t="s">
        <v>127</v>
      </c>
      <c r="AE138" s="32">
        <v>37</v>
      </c>
      <c r="AF138" s="1" t="s">
        <v>128</v>
      </c>
    </row>
    <row r="139" spans="29:32" ht="12.75">
      <c r="AC139" s="32">
        <v>38</v>
      </c>
      <c r="AD139" s="1" t="s">
        <v>129</v>
      </c>
      <c r="AE139" s="32">
        <v>38</v>
      </c>
      <c r="AF139" s="1" t="s">
        <v>130</v>
      </c>
    </row>
    <row r="140" spans="29:32" ht="12.75">
      <c r="AC140" s="32">
        <v>39</v>
      </c>
      <c r="AD140" s="1" t="s">
        <v>131</v>
      </c>
      <c r="AE140" s="32">
        <v>39</v>
      </c>
      <c r="AF140" s="1" t="s">
        <v>132</v>
      </c>
    </row>
    <row r="141" spans="29:32" ht="12.75">
      <c r="AC141" s="32">
        <v>40</v>
      </c>
      <c r="AD141" s="1" t="s">
        <v>133</v>
      </c>
      <c r="AE141" s="32">
        <v>40</v>
      </c>
      <c r="AF141" s="1" t="s">
        <v>134</v>
      </c>
    </row>
    <row r="142" spans="29:32" ht="12.75">
      <c r="AC142" s="32">
        <v>41</v>
      </c>
      <c r="AD142" s="1" t="s">
        <v>135</v>
      </c>
      <c r="AE142" s="32">
        <v>41</v>
      </c>
      <c r="AF142" s="1" t="s">
        <v>136</v>
      </c>
    </row>
    <row r="143" spans="29:32" ht="12.75">
      <c r="AC143" s="32">
        <v>42</v>
      </c>
      <c r="AD143" s="1" t="s">
        <v>137</v>
      </c>
      <c r="AE143" s="32">
        <v>42</v>
      </c>
      <c r="AF143" s="1" t="s">
        <v>138</v>
      </c>
    </row>
    <row r="144" spans="29:32" ht="12.75">
      <c r="AC144" s="32">
        <v>43</v>
      </c>
      <c r="AD144" s="1" t="s">
        <v>139</v>
      </c>
      <c r="AE144" s="32">
        <v>43</v>
      </c>
      <c r="AF144" s="1" t="s">
        <v>140</v>
      </c>
    </row>
    <row r="145" spans="29:32" ht="12.75">
      <c r="AC145" s="32">
        <v>44</v>
      </c>
      <c r="AD145" s="1" t="s">
        <v>143</v>
      </c>
      <c r="AE145" s="32">
        <v>44</v>
      </c>
      <c r="AF145" s="1" t="s">
        <v>144</v>
      </c>
    </row>
    <row r="146" spans="29:32" ht="12.75">
      <c r="AC146" s="32">
        <v>45</v>
      </c>
      <c r="AD146" s="1" t="s">
        <v>147</v>
      </c>
      <c r="AE146" s="32">
        <v>45</v>
      </c>
      <c r="AF146" s="1" t="s">
        <v>148</v>
      </c>
    </row>
    <row r="147" spans="29:32" ht="12.75">
      <c r="AC147" s="32">
        <v>46</v>
      </c>
      <c r="AD147" s="1" t="s">
        <v>149</v>
      </c>
      <c r="AE147" s="32">
        <v>46</v>
      </c>
      <c r="AF147" s="1" t="s">
        <v>150</v>
      </c>
    </row>
    <row r="148" spans="29:32" ht="12.75">
      <c r="AC148" s="32">
        <v>47</v>
      </c>
      <c r="AD148" s="1" t="s">
        <v>151</v>
      </c>
      <c r="AE148" s="32">
        <v>47</v>
      </c>
      <c r="AF148" s="1" t="s">
        <v>152</v>
      </c>
    </row>
    <row r="149" spans="29:32" ht="12.75">
      <c r="AC149" s="32">
        <v>48</v>
      </c>
      <c r="AD149" s="1" t="s">
        <v>153</v>
      </c>
      <c r="AE149" s="32">
        <v>48</v>
      </c>
      <c r="AF149" s="1" t="s">
        <v>154</v>
      </c>
    </row>
    <row r="150" spans="29:32" ht="12.75">
      <c r="AC150" s="32">
        <v>49</v>
      </c>
      <c r="AD150" s="1" t="s">
        <v>155</v>
      </c>
      <c r="AE150" s="32">
        <v>49</v>
      </c>
      <c r="AF150" s="1" t="s">
        <v>156</v>
      </c>
    </row>
    <row r="151" spans="29:32" ht="12.75">
      <c r="AC151" s="32">
        <v>50</v>
      </c>
      <c r="AD151" s="1" t="s">
        <v>157</v>
      </c>
      <c r="AE151" s="32">
        <v>50</v>
      </c>
      <c r="AF151" s="1" t="s">
        <v>158</v>
      </c>
    </row>
    <row r="152" spans="29:32" ht="12.75">
      <c r="AC152" s="32">
        <v>51</v>
      </c>
      <c r="AD152" s="1" t="s">
        <v>159</v>
      </c>
      <c r="AE152" s="32">
        <v>51</v>
      </c>
      <c r="AF152" s="1" t="s">
        <v>160</v>
      </c>
    </row>
    <row r="153" spans="29:32" ht="12.75">
      <c r="AC153" s="32">
        <v>52</v>
      </c>
      <c r="AD153" s="1" t="s">
        <v>161</v>
      </c>
      <c r="AE153" s="32">
        <v>52</v>
      </c>
      <c r="AF153" s="1" t="s">
        <v>162</v>
      </c>
    </row>
    <row r="154" spans="29:32" ht="12.75">
      <c r="AC154" s="32">
        <v>53</v>
      </c>
      <c r="AD154" s="1" t="s">
        <v>163</v>
      </c>
      <c r="AE154" s="32">
        <v>53</v>
      </c>
      <c r="AF154" s="1" t="s">
        <v>164</v>
      </c>
    </row>
    <row r="155" spans="29:32" ht="12.75">
      <c r="AC155" s="32">
        <v>54</v>
      </c>
      <c r="AD155" s="1" t="s">
        <v>165</v>
      </c>
      <c r="AE155" s="32">
        <v>54</v>
      </c>
      <c r="AF155" s="1" t="s">
        <v>166</v>
      </c>
    </row>
    <row r="156" spans="29:32" ht="12.75">
      <c r="AC156" s="32">
        <v>55</v>
      </c>
      <c r="AD156" s="1" t="s">
        <v>167</v>
      </c>
      <c r="AE156" s="32">
        <v>55</v>
      </c>
      <c r="AF156" s="1" t="s">
        <v>168</v>
      </c>
    </row>
    <row r="157" spans="29:32" ht="12.75">
      <c r="AC157" s="32">
        <v>56</v>
      </c>
      <c r="AE157" s="32">
        <v>56</v>
      </c>
      <c r="AF157" s="1" t="s">
        <v>169</v>
      </c>
    </row>
    <row r="158" spans="29:32" ht="12.75">
      <c r="AC158" s="32">
        <v>57</v>
      </c>
      <c r="AD158" s="1" t="s">
        <v>642</v>
      </c>
      <c r="AE158" s="32">
        <v>57</v>
      </c>
      <c r="AF158" s="1" t="s">
        <v>642</v>
      </c>
    </row>
  </sheetData>
  <sheetProtection password="B08B" sheet="1" objects="1" scenarios="1"/>
  <mergeCells count="33">
    <mergeCell ref="H81:L81"/>
    <mergeCell ref="G13:N13"/>
    <mergeCell ref="M26:N26"/>
    <mergeCell ref="H24:I24"/>
    <mergeCell ref="F64:L64"/>
    <mergeCell ref="D68:I68"/>
    <mergeCell ref="D59:I59"/>
    <mergeCell ref="H14:I14"/>
    <mergeCell ref="L53:Q53"/>
    <mergeCell ref="L59:Q59"/>
    <mergeCell ref="P31:Q31"/>
    <mergeCell ref="L21:Q21"/>
    <mergeCell ref="M23:Q23"/>
    <mergeCell ref="L22:Q22"/>
    <mergeCell ref="D56:I56"/>
    <mergeCell ref="O24:Q24"/>
    <mergeCell ref="D53:I53"/>
    <mergeCell ref="O12:Q12"/>
    <mergeCell ref="P72:Q72"/>
    <mergeCell ref="P15:Q15"/>
    <mergeCell ref="P13:Q13"/>
    <mergeCell ref="P26:Q26"/>
    <mergeCell ref="L44:Q44"/>
    <mergeCell ref="L56:Q56"/>
    <mergeCell ref="L41:Q41"/>
    <mergeCell ref="F31:L31"/>
    <mergeCell ref="L32:O32"/>
    <mergeCell ref="A69:Q69"/>
    <mergeCell ref="P66:Q66"/>
    <mergeCell ref="L68:Q68"/>
    <mergeCell ref="D44:I44"/>
    <mergeCell ref="I47:N47"/>
    <mergeCell ref="D41:I41"/>
  </mergeCells>
  <dataValidations count="4">
    <dataValidation allowBlank="1" showInputMessage="1" showErrorMessage="1" prompt="Four Digit FFA Chapter Number Found on FFA Roster." sqref="Q14"/>
    <dataValidation type="whole" allowBlank="1" showInputMessage="1" showErrorMessage="1" prompt="Enter 9 Digit FFA Membership Number found on FFA Chapter Roster." error="Must be a 9 Digit number found on FFA Membership Roster." sqref="P15:Q15">
      <formula1>100000000</formula1>
      <formula2>999999999</formula2>
    </dataValidation>
    <dataValidation allowBlank="1" showInputMessage="1" showErrorMessage="1" prompt="Enter Home Zip Code" sqref="P26:Q27"/>
    <dataValidation allowBlank="1" showInputMessage="1" showErrorMessage="1" prompt="Enter School Zip Code" sqref="P31:Q31"/>
  </dataValidations>
  <printOptions/>
  <pageMargins left="0.5" right="0.5" top="0.5" bottom="0.5" header="0.5" footer="0.5"/>
  <pageSetup fitToHeight="1" fitToWidth="1" horizontalDpi="300" verticalDpi="300" orientation="portrait" scale="96"/>
  <drawing r:id="rId1"/>
</worksheet>
</file>

<file path=xl/worksheets/sheet5.xml><?xml version="1.0" encoding="utf-8"?>
<worksheet xmlns="http://schemas.openxmlformats.org/spreadsheetml/2006/main" xmlns:r="http://schemas.openxmlformats.org/officeDocument/2006/relationships">
  <sheetPr>
    <pageSetUpPr fitToPage="1"/>
  </sheetPr>
  <dimension ref="A1:AG182"/>
  <sheetViews>
    <sheetView showGridLines="0" showZeros="0" zoomScalePageLayoutView="0" workbookViewId="0" topLeftCell="A1">
      <selection activeCell="A10" sqref="A10:L10"/>
    </sheetView>
  </sheetViews>
  <sheetFormatPr defaultColWidth="9.140625" defaultRowHeight="12.75"/>
  <cols>
    <col min="1" max="1" width="2.00390625" style="1" customWidth="1"/>
    <col min="2" max="2" width="4.7109375" style="1" customWidth="1"/>
    <col min="3" max="4" width="6.28125" style="1" customWidth="1"/>
    <col min="5" max="5" width="8.7109375" style="1" customWidth="1"/>
    <col min="6" max="6" width="10.7109375" style="1" customWidth="1"/>
    <col min="7" max="7" width="7.7109375" style="1" customWidth="1"/>
    <col min="8" max="8" width="9.00390625" style="1" customWidth="1"/>
    <col min="9" max="9" width="10.421875" style="1" customWidth="1"/>
    <col min="10" max="11" width="11.140625" style="1" customWidth="1"/>
    <col min="12" max="12" width="11.28125" style="1" customWidth="1"/>
    <col min="13" max="13" width="9.140625" style="1" customWidth="1"/>
    <col min="14" max="14" width="11.7109375" style="797" customWidth="1"/>
    <col min="15" max="22" width="9.140625" style="1" customWidth="1"/>
    <col min="23" max="24" width="9.140625" style="1" hidden="1" customWidth="1"/>
    <col min="25" max="25" width="13.00390625" style="1" hidden="1" customWidth="1"/>
    <col min="26" max="29" width="9.140625" style="1" hidden="1" customWidth="1"/>
    <col min="30" max="30" width="10.8515625" style="1" hidden="1" customWidth="1"/>
    <col min="31" max="31" width="11.00390625" style="1" hidden="1" customWidth="1"/>
    <col min="32" max="32" width="7.8515625" style="1" hidden="1" customWidth="1"/>
    <col min="33" max="33" width="9.140625" style="1" hidden="1" customWidth="1"/>
    <col min="34" max="16384" width="9.140625" style="1" customWidth="1"/>
  </cols>
  <sheetData>
    <row r="1" ht="12.75">
      <c r="A1" s="32"/>
    </row>
    <row r="2" ht="12.75"/>
    <row r="3" ht="12.75"/>
    <row r="4" ht="12.75"/>
    <row r="5" ht="12.75"/>
    <row r="6" ht="12.75"/>
    <row r="7" ht="12.75"/>
    <row r="8" ht="12.75"/>
    <row r="9" ht="12.75"/>
    <row r="10" spans="1:14" ht="18" customHeight="1">
      <c r="A10" s="1096" t="s">
        <v>823</v>
      </c>
      <c r="B10" s="1096"/>
      <c r="C10" s="1096"/>
      <c r="D10" s="1096"/>
      <c r="E10" s="1096"/>
      <c r="F10" s="1096"/>
      <c r="G10" s="1096"/>
      <c r="H10" s="1096"/>
      <c r="I10" s="1096"/>
      <c r="J10" s="1096"/>
      <c r="K10" s="1096"/>
      <c r="L10" s="1096"/>
      <c r="N10" s="797" t="s">
        <v>37</v>
      </c>
    </row>
    <row r="11" spans="1:14" ht="18" customHeight="1">
      <c r="A11" s="1100" t="str">
        <f>Cover!$G$13</f>
        <v> FOR USE BEGINNING IN 2013                </v>
      </c>
      <c r="B11" s="1100"/>
      <c r="C11" s="1100"/>
      <c r="D11" s="1100"/>
      <c r="E11" s="1100"/>
      <c r="F11" s="1100"/>
      <c r="G11" s="1100"/>
      <c r="H11" s="1100"/>
      <c r="I11" s="1100"/>
      <c r="J11" s="1100"/>
      <c r="K11" s="1100"/>
      <c r="L11" s="1100"/>
      <c r="N11" s="778"/>
    </row>
    <row r="12" spans="1:18" ht="28.5" customHeight="1">
      <c r="A12" s="1097">
        <f>Cover!$L$21</f>
        <v>0</v>
      </c>
      <c r="B12" s="1097"/>
      <c r="C12" s="1097"/>
      <c r="D12" s="1097"/>
      <c r="E12" s="1097"/>
      <c r="F12" s="1097"/>
      <c r="G12" s="1097"/>
      <c r="H12" s="1097"/>
      <c r="I12" s="1097"/>
      <c r="J12" s="1097"/>
      <c r="K12" s="1097"/>
      <c r="L12" s="1097"/>
      <c r="N12" s="778"/>
      <c r="O12" s="116"/>
      <c r="P12" s="116"/>
      <c r="Q12" s="116"/>
      <c r="R12" s="116"/>
    </row>
    <row r="13" spans="1:18" ht="13.5" customHeight="1">
      <c r="A13" s="751"/>
      <c r="B13" s="751"/>
      <c r="C13" s="751"/>
      <c r="D13" s="751"/>
      <c r="E13" s="900"/>
      <c r="F13" s="900"/>
      <c r="G13" s="900"/>
      <c r="H13" s="900"/>
      <c r="I13" s="900"/>
      <c r="J13" s="900"/>
      <c r="K13" s="751"/>
      <c r="L13" s="751"/>
      <c r="N13" s="778"/>
      <c r="O13" s="116"/>
      <c r="P13" s="116"/>
      <c r="Q13" s="116"/>
      <c r="R13" s="116"/>
    </row>
    <row r="14" spans="1:18" ht="18" customHeight="1">
      <c r="A14" s="4"/>
      <c r="B14" s="891" t="s">
        <v>435</v>
      </c>
      <c r="C14" s="4" t="s">
        <v>645</v>
      </c>
      <c r="D14" s="4"/>
      <c r="E14" s="16"/>
      <c r="F14" s="910" t="str">
        <f>Z108</f>
        <v>ERR - ERR - ERR</v>
      </c>
      <c r="G14" s="899"/>
      <c r="H14" s="39"/>
      <c r="J14" s="877" t="str">
        <f>Y112</f>
        <v>Missing Date of Birth Information</v>
      </c>
      <c r="K14" s="36" t="s">
        <v>660</v>
      </c>
      <c r="L14" s="926" t="str">
        <f>Y117</f>
        <v> </v>
      </c>
      <c r="N14" s="779"/>
      <c r="O14" s="116"/>
      <c r="P14" s="116"/>
      <c r="Q14" s="116"/>
      <c r="R14" s="116"/>
    </row>
    <row r="15" spans="1:18" ht="18" customHeight="1">
      <c r="A15" s="4"/>
      <c r="B15" s="891"/>
      <c r="C15" s="4"/>
      <c r="D15" s="4"/>
      <c r="E15" s="901" t="s">
        <v>675</v>
      </c>
      <c r="F15" s="906" t="s">
        <v>689</v>
      </c>
      <c r="G15" s="906" t="s">
        <v>180</v>
      </c>
      <c r="H15" s="39"/>
      <c r="K15" s="36"/>
      <c r="L15" s="922" t="str">
        <f>X124</f>
        <v>Missing Date of Birth</v>
      </c>
      <c r="N15" s="779"/>
      <c r="O15" s="116"/>
      <c r="P15" s="116"/>
      <c r="Q15" s="116"/>
      <c r="R15" s="116"/>
    </row>
    <row r="16" spans="1:12" ht="18" customHeight="1">
      <c r="A16" s="4"/>
      <c r="B16" s="891" t="s">
        <v>441</v>
      </c>
      <c r="C16" s="4" t="s">
        <v>646</v>
      </c>
      <c r="D16" s="4"/>
      <c r="E16" s="4"/>
      <c r="F16" s="4"/>
      <c r="G16" s="4"/>
      <c r="H16" s="4"/>
      <c r="I16" s="4" t="s">
        <v>647</v>
      </c>
      <c r="J16" s="4"/>
      <c r="K16" s="4"/>
      <c r="L16" s="4"/>
    </row>
    <row r="17" spans="1:12" ht="18" customHeight="1">
      <c r="A17" s="4"/>
      <c r="B17" s="4"/>
      <c r="C17" s="4" t="s">
        <v>78</v>
      </c>
      <c r="D17" s="4"/>
      <c r="E17" s="23"/>
      <c r="F17" s="10"/>
      <c r="G17" s="10"/>
      <c r="H17" s="12"/>
      <c r="I17" s="22"/>
      <c r="J17" s="11"/>
      <c r="K17" s="6"/>
      <c r="L17" s="6"/>
    </row>
    <row r="18" spans="1:12" ht="18" customHeight="1">
      <c r="A18" s="4"/>
      <c r="B18" s="4"/>
      <c r="C18" s="4" t="s">
        <v>81</v>
      </c>
      <c r="D18" s="4"/>
      <c r="E18" s="24"/>
      <c r="F18" s="13"/>
      <c r="G18" s="13"/>
      <c r="H18" s="12"/>
      <c r="I18" s="22"/>
      <c r="J18" s="11"/>
      <c r="K18" s="6"/>
      <c r="L18" s="6"/>
    </row>
    <row r="19" spans="1:12" ht="18" customHeight="1">
      <c r="A19" s="4"/>
      <c r="B19" s="891" t="s">
        <v>450</v>
      </c>
      <c r="C19" s="4" t="s">
        <v>648</v>
      </c>
      <c r="D19" s="4"/>
      <c r="E19" s="4"/>
      <c r="F19" s="4"/>
      <c r="G19" s="902"/>
      <c r="H19" s="4"/>
      <c r="I19" s="4"/>
      <c r="J19" s="4"/>
      <c r="K19" s="38" t="s">
        <v>661</v>
      </c>
      <c r="L19" s="902"/>
    </row>
    <row r="20" spans="1:12" ht="18" customHeight="1">
      <c r="A20" s="4"/>
      <c r="B20" s="891" t="s">
        <v>463</v>
      </c>
      <c r="C20" s="4" t="s">
        <v>649</v>
      </c>
      <c r="D20" s="4"/>
      <c r="E20" s="4"/>
      <c r="F20" s="4"/>
      <c r="G20" s="4"/>
      <c r="H20" s="4"/>
      <c r="I20" s="918"/>
      <c r="K20" s="5"/>
      <c r="L20" s="903" t="str">
        <f>IF(COUNTBLANK(G19)+COUNTBLANK(L19)&gt;=1,"Missing Response to Item 18 &amp;/or 19"," ")</f>
        <v>Missing Response to Item 18 &amp;/or 19</v>
      </c>
    </row>
    <row r="21" spans="1:12" ht="18" customHeight="1">
      <c r="A21" s="4"/>
      <c r="B21" s="891" t="s">
        <v>466</v>
      </c>
      <c r="C21" s="4" t="s">
        <v>650</v>
      </c>
      <c r="D21" s="4"/>
      <c r="E21" s="4"/>
      <c r="F21" s="4"/>
      <c r="G21" s="22"/>
      <c r="H21" s="5"/>
      <c r="I21" s="5"/>
      <c r="J21" s="5"/>
      <c r="K21" s="5"/>
      <c r="L21" s="5"/>
    </row>
    <row r="22" spans="1:12" ht="18" customHeight="1">
      <c r="A22" s="4"/>
      <c r="B22" s="891" t="s">
        <v>469</v>
      </c>
      <c r="C22" s="4" t="s">
        <v>651</v>
      </c>
      <c r="D22" s="4"/>
      <c r="E22" s="4"/>
      <c r="F22" s="4"/>
      <c r="G22" s="4"/>
      <c r="H22" s="4"/>
      <c r="I22" s="4"/>
      <c r="J22" s="4"/>
      <c r="K22" s="4"/>
      <c r="L22" s="21"/>
    </row>
    <row r="23" spans="1:12" ht="18" customHeight="1">
      <c r="A23" s="4"/>
      <c r="B23" s="891" t="s">
        <v>480</v>
      </c>
      <c r="C23" s="4" t="s">
        <v>652</v>
      </c>
      <c r="D23" s="4"/>
      <c r="E23" s="4"/>
      <c r="F23" s="4"/>
      <c r="G23" s="4"/>
      <c r="H23" s="4"/>
      <c r="I23" s="4"/>
      <c r="J23" s="21"/>
      <c r="K23" s="42" t="s">
        <v>106</v>
      </c>
      <c r="L23" s="21"/>
    </row>
    <row r="24" spans="1:12" ht="9.75" customHeight="1">
      <c r="A24" s="4"/>
      <c r="B24" s="891"/>
      <c r="C24" s="4"/>
      <c r="D24" s="4"/>
      <c r="E24" s="4"/>
      <c r="F24" s="4"/>
      <c r="G24" s="4"/>
      <c r="H24" s="4"/>
      <c r="I24" s="4"/>
      <c r="J24" s="29" t="s">
        <v>109</v>
      </c>
      <c r="K24" s="30"/>
      <c r="L24" s="29" t="s">
        <v>110</v>
      </c>
    </row>
    <row r="25" spans="1:12" ht="18" customHeight="1">
      <c r="A25" s="4"/>
      <c r="B25" s="891" t="s">
        <v>483</v>
      </c>
      <c r="C25" s="4" t="s">
        <v>653</v>
      </c>
      <c r="D25" s="4"/>
      <c r="E25" s="4"/>
      <c r="F25" s="4"/>
      <c r="G25" s="4"/>
      <c r="H25" s="4"/>
      <c r="I25" s="4"/>
      <c r="J25" s="21"/>
      <c r="K25" s="42" t="s">
        <v>113</v>
      </c>
      <c r="L25" s="21"/>
    </row>
    <row r="26" spans="1:12" ht="9.75" customHeight="1">
      <c r="A26" s="4"/>
      <c r="B26" s="891"/>
      <c r="C26" s="4"/>
      <c r="D26" s="4"/>
      <c r="E26" s="4"/>
      <c r="F26" s="4"/>
      <c r="G26" s="4"/>
      <c r="H26" s="4"/>
      <c r="I26" s="4"/>
      <c r="J26" s="29" t="s">
        <v>116</v>
      </c>
      <c r="K26" s="29"/>
      <c r="L26" s="29" t="s">
        <v>117</v>
      </c>
    </row>
    <row r="27" spans="1:12" ht="18" customHeight="1">
      <c r="A27" s="4"/>
      <c r="B27" s="891" t="s">
        <v>486</v>
      </c>
      <c r="C27" s="4" t="s">
        <v>654</v>
      </c>
      <c r="D27" s="4"/>
      <c r="E27" s="4"/>
      <c r="F27" s="4"/>
      <c r="G27" s="4"/>
      <c r="H27" s="4"/>
      <c r="I27" s="4"/>
      <c r="J27" s="21"/>
      <c r="K27" s="42" t="s">
        <v>113</v>
      </c>
      <c r="L27" s="21"/>
    </row>
    <row r="28" spans="1:12" ht="9.75" customHeight="1">
      <c r="A28" s="4"/>
      <c r="B28" s="891"/>
      <c r="C28" s="4"/>
      <c r="D28" s="4"/>
      <c r="E28" s="4"/>
      <c r="F28" s="4"/>
      <c r="G28" s="4"/>
      <c r="H28" s="4"/>
      <c r="I28" s="4"/>
      <c r="J28" s="29" t="s">
        <v>116</v>
      </c>
      <c r="K28" s="29"/>
      <c r="L28" s="29" t="s">
        <v>117</v>
      </c>
    </row>
    <row r="29" spans="1:12" ht="18" customHeight="1">
      <c r="A29" s="4"/>
      <c r="B29" s="891" t="s">
        <v>490</v>
      </c>
      <c r="C29" s="4" t="s">
        <v>655</v>
      </c>
      <c r="D29" s="26"/>
      <c r="E29" s="16"/>
      <c r="F29" s="16"/>
      <c r="G29" s="16"/>
      <c r="H29" s="15"/>
      <c r="I29" s="39" t="s">
        <v>124</v>
      </c>
      <c r="J29" s="26"/>
      <c r="K29" s="16"/>
      <c r="L29" s="16"/>
    </row>
    <row r="30" spans="1:14" ht="18" customHeight="1">
      <c r="A30" s="4"/>
      <c r="B30" s="891" t="s">
        <v>502</v>
      </c>
      <c r="C30" s="4" t="s">
        <v>656</v>
      </c>
      <c r="D30" s="4"/>
      <c r="E30" s="4"/>
      <c r="F30" s="4"/>
      <c r="G30" s="4"/>
      <c r="H30" s="4"/>
      <c r="I30" s="4"/>
      <c r="J30" s="911" t="str">
        <f>IF($L$30="Select","Missing Response",IF($L$30="NO","  Must Be Yes to Qualify",IF($L$30="Yes"," ")))</f>
        <v>  Must Be Yes to Qualify</v>
      </c>
      <c r="K30" s="896"/>
      <c r="L30" s="913" t="str">
        <f>Y101</f>
        <v>NO</v>
      </c>
      <c r="N30" s="779"/>
    </row>
    <row r="31" spans="1:12" ht="18" customHeight="1">
      <c r="A31" s="4"/>
      <c r="B31" s="891" t="s">
        <v>514</v>
      </c>
      <c r="C31" s="4" t="s">
        <v>657</v>
      </c>
      <c r="D31" s="4"/>
      <c r="E31" s="4"/>
      <c r="F31" s="4"/>
      <c r="G31" s="4"/>
      <c r="H31" s="4"/>
      <c r="I31" s="4"/>
      <c r="J31" s="5"/>
      <c r="K31" s="22"/>
      <c r="L31" s="6"/>
    </row>
    <row r="32" spans="1:12" ht="18" customHeight="1">
      <c r="A32" s="4"/>
      <c r="B32" s="891" t="s">
        <v>520</v>
      </c>
      <c r="C32" s="4" t="s">
        <v>658</v>
      </c>
      <c r="D32" s="4"/>
      <c r="E32" s="4"/>
      <c r="F32" s="4"/>
      <c r="G32" s="4"/>
      <c r="H32" s="4"/>
      <c r="I32" s="4"/>
      <c r="J32" s="5"/>
      <c r="K32" s="25"/>
      <c r="L32" s="9"/>
    </row>
    <row r="33" spans="1:14" ht="18" customHeight="1">
      <c r="A33" s="4"/>
      <c r="B33" s="891" t="s">
        <v>523</v>
      </c>
      <c r="C33" s="4" t="s">
        <v>659</v>
      </c>
      <c r="D33" s="4"/>
      <c r="E33" s="4"/>
      <c r="F33" s="4"/>
      <c r="G33" s="4"/>
      <c r="H33" s="4"/>
      <c r="I33" s="4"/>
      <c r="J33" s="911" t="str">
        <f>IF($L$33="Select","Missing Response",IF($L$33="NO","Must Be Yes to Qualify!",IF($L$33="Yes"," ")))</f>
        <v>Must Be Yes to Qualify!</v>
      </c>
      <c r="K33"/>
      <c r="L33" s="913" t="str">
        <f>Y102</f>
        <v>NO</v>
      </c>
      <c r="N33" s="779"/>
    </row>
    <row r="34" spans="1:14" ht="9.75" customHeight="1">
      <c r="A34" s="4"/>
      <c r="B34" s="891"/>
      <c r="C34" s="4"/>
      <c r="D34" s="4"/>
      <c r="E34" s="4"/>
      <c r="F34" s="4"/>
      <c r="G34" s="4"/>
      <c r="H34" s="4"/>
      <c r="I34" s="4"/>
      <c r="J34" s="751"/>
      <c r="K34" s="42"/>
      <c r="L34" s="751"/>
      <c r="N34" s="779"/>
    </row>
    <row r="35" spans="1:14" ht="18" customHeight="1">
      <c r="A35" s="4"/>
      <c r="B35" s="892" t="s">
        <v>662</v>
      </c>
      <c r="C35" s="4"/>
      <c r="D35" s="4"/>
      <c r="E35" s="4"/>
      <c r="F35" s="4"/>
      <c r="G35" s="4"/>
      <c r="H35" s="897"/>
      <c r="I35" s="4"/>
      <c r="J35" s="897"/>
      <c r="K35" s="42"/>
      <c r="L35" s="751"/>
      <c r="N35" s="779"/>
    </row>
    <row r="36" spans="1:14" ht="18" customHeight="1">
      <c r="A36" s="4"/>
      <c r="B36" s="891"/>
      <c r="C36" s="4" t="s">
        <v>663</v>
      </c>
      <c r="D36" s="4"/>
      <c r="E36" s="4"/>
      <c r="F36" s="4"/>
      <c r="G36" s="4"/>
      <c r="H36" s="4"/>
      <c r="I36" s="4"/>
      <c r="J36" s="751"/>
      <c r="K36" s="42"/>
      <c r="L36" s="893" t="str">
        <f>Y103</f>
        <v>NO</v>
      </c>
      <c r="N36" s="779"/>
    </row>
    <row r="37" spans="1:14" ht="18" customHeight="1">
      <c r="A37" s="4"/>
      <c r="B37" s="891"/>
      <c r="C37" s="4" t="s">
        <v>557</v>
      </c>
      <c r="D37" s="4"/>
      <c r="E37" s="4"/>
      <c r="F37" s="4"/>
      <c r="G37" s="4"/>
      <c r="H37" s="4"/>
      <c r="I37" s="22"/>
      <c r="J37" s="898"/>
      <c r="K37" s="893"/>
      <c r="L37" s="898"/>
      <c r="N37" s="779"/>
    </row>
    <row r="38" spans="1:14" ht="18" customHeight="1">
      <c r="A38" s="4"/>
      <c r="B38" s="891"/>
      <c r="C38" s="4"/>
      <c r="D38" s="4"/>
      <c r="E38" s="4"/>
      <c r="F38" s="4"/>
      <c r="G38" s="4"/>
      <c r="H38" s="4"/>
      <c r="I38" s="1099" t="str">
        <f>IF($L$36="SELECT","Missing Taxes Response",IF($L$36="YES",IF(COUNTBLANK(I37)=1,"Missing Tax Years"," ")," "))</f>
        <v> </v>
      </c>
      <c r="J38" s="1099"/>
      <c r="K38" s="1099"/>
      <c r="L38" s="1099"/>
      <c r="N38" s="779"/>
    </row>
    <row r="39" spans="1:14" ht="18" customHeight="1">
      <c r="A39" s="4"/>
      <c r="B39" s="891"/>
      <c r="C39" s="797" t="s">
        <v>664</v>
      </c>
      <c r="D39" s="797"/>
      <c r="E39" s="4"/>
      <c r="F39" s="4"/>
      <c r="G39" s="4"/>
      <c r="H39" s="4"/>
      <c r="I39" s="4"/>
      <c r="J39" s="751"/>
      <c r="K39" s="42"/>
      <c r="L39" s="751"/>
      <c r="N39" s="779"/>
    </row>
    <row r="40" spans="1:14" ht="12.75" customHeight="1">
      <c r="A40" s="4"/>
      <c r="B40" s="891"/>
      <c r="C40" s="4" t="s">
        <v>558</v>
      </c>
      <c r="D40" s="4"/>
      <c r="E40" s="4"/>
      <c r="F40" s="4"/>
      <c r="G40" s="4"/>
      <c r="H40" s="4"/>
      <c r="I40" s="4"/>
      <c r="J40" s="751"/>
      <c r="K40" s="42"/>
      <c r="L40" s="751"/>
      <c r="N40" s="779"/>
    </row>
    <row r="41" spans="1:14" ht="12.75" customHeight="1">
      <c r="A41" s="4"/>
      <c r="B41" s="891"/>
      <c r="C41" s="4" t="s">
        <v>559</v>
      </c>
      <c r="D41" s="4"/>
      <c r="E41" s="4"/>
      <c r="F41" s="4"/>
      <c r="G41" s="4"/>
      <c r="H41" s="4"/>
      <c r="I41" s="4"/>
      <c r="J41" s="751"/>
      <c r="K41" s="42"/>
      <c r="L41" s="751"/>
      <c r="N41" s="779"/>
    </row>
    <row r="42" spans="1:12" ht="9.75" customHeight="1">
      <c r="A42" s="4"/>
      <c r="B42" s="4"/>
      <c r="C42" s="4"/>
      <c r="D42" s="4"/>
      <c r="E42" s="4"/>
      <c r="F42" s="4"/>
      <c r="G42" s="4"/>
      <c r="H42" s="4"/>
      <c r="I42" s="4"/>
      <c r="J42" s="29"/>
      <c r="K42" s="30"/>
      <c r="L42" s="29"/>
    </row>
    <row r="43" spans="1:12" ht="13.5" customHeight="1">
      <c r="A43" s="894" t="s">
        <v>665</v>
      </c>
      <c r="B43" s="17"/>
      <c r="C43" s="17"/>
      <c r="D43" s="17"/>
      <c r="E43" s="17"/>
      <c r="F43" s="17"/>
      <c r="G43" s="17"/>
      <c r="H43" s="17"/>
      <c r="I43" s="17"/>
      <c r="J43" s="18"/>
      <c r="K43" s="5"/>
      <c r="L43" s="18"/>
    </row>
    <row r="44" spans="1:12" ht="17.25" customHeight="1">
      <c r="A44"/>
      <c r="D44" s="27"/>
      <c r="E44" s="5" t="s">
        <v>141</v>
      </c>
      <c r="H44" s="5"/>
      <c r="I44" s="27"/>
      <c r="J44" s="5" t="s">
        <v>142</v>
      </c>
      <c r="K44"/>
      <c r="L44"/>
    </row>
    <row r="45" spans="1:12" ht="17.25" customHeight="1">
      <c r="A45"/>
      <c r="D45" s="28"/>
      <c r="E45" s="5" t="s">
        <v>145</v>
      </c>
      <c r="F45" s="751"/>
      <c r="G45" s="5"/>
      <c r="H45" s="5"/>
      <c r="I45" s="27"/>
      <c r="J45" s="5" t="s">
        <v>146</v>
      </c>
      <c r="K45" s="5"/>
      <c r="L45" s="18"/>
    </row>
    <row r="46" spans="1:12" ht="17.25" customHeight="1">
      <c r="A46" s="63"/>
      <c r="B46" s="134"/>
      <c r="C46" s="751"/>
      <c r="D46" s="751"/>
      <c r="E46" s="5"/>
      <c r="F46" s="751"/>
      <c r="G46" s="5"/>
      <c r="H46" s="5"/>
      <c r="I46" s="751"/>
      <c r="J46" s="5"/>
      <c r="K46" s="5"/>
      <c r="L46" s="18"/>
    </row>
    <row r="47" spans="1:12" ht="12.75" customHeight="1">
      <c r="A47" s="63"/>
      <c r="B47" s="895" t="s">
        <v>666</v>
      </c>
      <c r="C47" s="751"/>
      <c r="D47" s="751"/>
      <c r="E47" s="5"/>
      <c r="F47" s="751"/>
      <c r="G47" s="5"/>
      <c r="H47" s="5"/>
      <c r="I47" s="751"/>
      <c r="J47" s="5"/>
      <c r="K47" s="5"/>
      <c r="L47" s="18"/>
    </row>
    <row r="48" spans="1:12" ht="12.75" customHeight="1">
      <c r="A48" s="63"/>
      <c r="B48" s="134" t="s">
        <v>667</v>
      </c>
      <c r="C48" s="751"/>
      <c r="D48" s="751"/>
      <c r="E48" s="5"/>
      <c r="F48" s="751"/>
      <c r="G48" s="5"/>
      <c r="H48" s="5"/>
      <c r="I48" s="751"/>
      <c r="J48" s="5"/>
      <c r="K48" s="5"/>
      <c r="L48" s="18"/>
    </row>
    <row r="49" spans="1:12" ht="12.75" customHeight="1">
      <c r="A49" s="63"/>
      <c r="B49" s="134" t="s">
        <v>668</v>
      </c>
      <c r="C49" s="751"/>
      <c r="D49" s="751"/>
      <c r="E49" s="5"/>
      <c r="F49" s="751"/>
      <c r="G49" s="5"/>
      <c r="H49" s="5"/>
      <c r="I49" s="751"/>
      <c r="J49" s="5"/>
      <c r="K49" s="5"/>
      <c r="L49" s="18"/>
    </row>
    <row r="50" spans="1:12" ht="12.75" customHeight="1">
      <c r="A50" s="63"/>
      <c r="B50" s="134" t="s">
        <v>669</v>
      </c>
      <c r="C50" s="751"/>
      <c r="D50" s="751"/>
      <c r="E50" s="5"/>
      <c r="F50" s="751"/>
      <c r="G50" s="5"/>
      <c r="H50" s="5"/>
      <c r="I50" s="751"/>
      <c r="J50" s="5"/>
      <c r="K50" s="5"/>
      <c r="L50" s="18"/>
    </row>
    <row r="51" spans="1:12" ht="12.75" customHeight="1">
      <c r="A51" s="63"/>
      <c r="B51" s="134" t="s">
        <v>670</v>
      </c>
      <c r="C51" s="751"/>
      <c r="D51" s="751"/>
      <c r="E51" s="5"/>
      <c r="F51" s="751"/>
      <c r="G51" s="5"/>
      <c r="H51" s="5"/>
      <c r="I51" s="751"/>
      <c r="J51" s="5"/>
      <c r="K51" s="5"/>
      <c r="L51" s="18"/>
    </row>
    <row r="52" spans="1:12" ht="6.75" customHeight="1" thickBot="1">
      <c r="A52" s="19"/>
      <c r="B52" s="19"/>
      <c r="C52" s="19"/>
      <c r="D52" s="19"/>
      <c r="E52" s="19"/>
      <c r="F52" s="19"/>
      <c r="G52" s="19"/>
      <c r="H52" s="19"/>
      <c r="I52" s="19"/>
      <c r="J52" s="20"/>
      <c r="K52" s="19"/>
      <c r="L52" s="20"/>
    </row>
    <row r="53" spans="1:12" ht="13.5" customHeight="1">
      <c r="A53" s="797" t="s">
        <v>672</v>
      </c>
      <c r="B53" s="797"/>
      <c r="C53" s="4"/>
      <c r="D53" s="4"/>
      <c r="E53" s="4"/>
      <c r="F53" s="4"/>
      <c r="G53" s="4"/>
      <c r="H53" s="4"/>
      <c r="I53" s="4"/>
      <c r="J53" s="14"/>
      <c r="K53" s="4"/>
      <c r="L53" s="14"/>
    </row>
    <row r="54" spans="1:12" ht="12" customHeight="1">
      <c r="A54" s="4" t="s">
        <v>671</v>
      </c>
      <c r="B54" s="4"/>
      <c r="C54" s="4"/>
      <c r="D54" s="4"/>
      <c r="E54" s="4"/>
      <c r="F54" s="4"/>
      <c r="G54" s="4"/>
      <c r="H54" s="4"/>
      <c r="I54" s="4"/>
      <c r="J54" s="14"/>
      <c r="K54" s="4"/>
      <c r="L54" s="14"/>
    </row>
    <row r="55" spans="1:12" ht="14.25" customHeight="1">
      <c r="A55" s="1098" t="str">
        <f>Cover!$A$69</f>
        <v>DO NOT ALTER THIS APPLICATION IN ANY WAY or APPLICATION IS SUBJECT TO DISQUALIFICATION!</v>
      </c>
      <c r="B55" s="1098"/>
      <c r="C55" s="1098"/>
      <c r="D55" s="1098"/>
      <c r="E55" s="1098"/>
      <c r="F55" s="1098"/>
      <c r="G55" s="1098"/>
      <c r="H55" s="1098"/>
      <c r="I55" s="1098"/>
      <c r="J55" s="1098"/>
      <c r="K55" s="1098"/>
      <c r="L55" s="1098"/>
    </row>
    <row r="56" spans="1:12" ht="4.5" customHeight="1">
      <c r="A56" s="4"/>
      <c r="B56" s="4"/>
      <c r="C56" s="4"/>
      <c r="D56" s="4"/>
      <c r="E56" s="4"/>
      <c r="F56" s="4"/>
      <c r="G56" s="4"/>
      <c r="H56" s="4"/>
      <c r="I56" s="4"/>
      <c r="J56" s="14"/>
      <c r="K56" s="4"/>
      <c r="L56" s="14"/>
    </row>
    <row r="57" spans="1:12" ht="12.75">
      <c r="A57" s="4"/>
      <c r="B57" s="4" t="str">
        <f>Cover!$B$72</f>
        <v>  Our House Enterprises - Version 3</v>
      </c>
      <c r="C57" s="4"/>
      <c r="D57" s="4"/>
      <c r="E57" s="4"/>
      <c r="F57" s="4"/>
      <c r="G57" s="4"/>
      <c r="H57" s="4"/>
      <c r="I57" s="4"/>
      <c r="J57" s="4"/>
      <c r="K57" s="423" t="str">
        <f>("(")&amp;(Cover!$P$13)&amp;(" ")&amp;(Cover!$P$15)&amp;(")")</f>
        <v>(TN )</v>
      </c>
      <c r="L57" s="2">
        <f ca="1">NOW()</f>
        <v>41604.64208252315</v>
      </c>
    </row>
    <row r="58" ht="12.75">
      <c r="H58" s="32"/>
    </row>
    <row r="59" ht="12.75">
      <c r="L59" s="811"/>
    </row>
    <row r="70" ht="12.75" hidden="1">
      <c r="B70" s="1" t="str">
        <f>IF(COUNTBLANK($G$19)=1,"Missing Year FFA Membership Began on Cover B!"," ")</f>
        <v>Missing Year FFA Membership Began on Cover B!</v>
      </c>
    </row>
    <row r="101" spans="25:28" ht="12.75">
      <c r="Y101" s="32" t="str">
        <f>LOOKUP($Z$101,$AA$101:$AB$103)</f>
        <v>NO</v>
      </c>
      <c r="Z101" s="32">
        <v>3</v>
      </c>
      <c r="AA101" s="1">
        <v>1</v>
      </c>
      <c r="AB101" s="1" t="s">
        <v>641</v>
      </c>
    </row>
    <row r="102" spans="25:28" ht="12.75">
      <c r="Y102" s="32" t="str">
        <f>LOOKUP($Z$102,$AA$101:$AB$103)</f>
        <v>NO</v>
      </c>
      <c r="Z102" s="32">
        <v>3</v>
      </c>
      <c r="AA102" s="1">
        <v>2</v>
      </c>
      <c r="AB102" s="1" t="s">
        <v>673</v>
      </c>
    </row>
    <row r="103" spans="25:28" ht="12.75">
      <c r="Y103" s="32" t="str">
        <f>LOOKUP($Z$103,$AA$101:$AB$103)</f>
        <v>NO</v>
      </c>
      <c r="Z103" s="32">
        <v>3</v>
      </c>
      <c r="AA103" s="1">
        <v>3</v>
      </c>
      <c r="AB103" s="1" t="s">
        <v>674</v>
      </c>
    </row>
    <row r="104" spans="25:26" ht="12.75">
      <c r="Y104" s="32"/>
      <c r="Z104" s="32"/>
    </row>
    <row r="108" spans="25:26" ht="12.75">
      <c r="Y108" s="907">
        <f>IF(Z109=1,0,5)</f>
        <v>0</v>
      </c>
      <c r="Z108" s="32" t="str">
        <f>$Z$110&amp;" - "&amp;$Z$124&amp;" - "&amp;$Z$157</f>
        <v>ERR - ERR - ERR</v>
      </c>
    </row>
    <row r="109" spans="25:26" ht="12.75">
      <c r="Y109" s="907">
        <f>IF(Z123=1,0,5)</f>
        <v>0</v>
      </c>
      <c r="Z109" s="32">
        <v>1</v>
      </c>
    </row>
    <row r="110" spans="25:29" ht="12.75">
      <c r="Y110" s="907">
        <f>IF(Z156=1,0,5)</f>
        <v>0</v>
      </c>
      <c r="Z110" s="32" t="str">
        <f>LOOKUP(Z109,AA110:AC122)</f>
        <v>ERR</v>
      </c>
      <c r="AA110" s="1">
        <v>1</v>
      </c>
      <c r="AB110" s="1" t="s">
        <v>641</v>
      </c>
      <c r="AC110" s="112" t="s">
        <v>688</v>
      </c>
    </row>
    <row r="111" spans="25:29" ht="12.75">
      <c r="Y111" s="908">
        <f>SUM(Y108:Y110)</f>
        <v>0</v>
      </c>
      <c r="Z111" s="32"/>
      <c r="AA111" s="1">
        <v>2</v>
      </c>
      <c r="AB111" s="1" t="s">
        <v>676</v>
      </c>
      <c r="AC111" s="112">
        <v>1</v>
      </c>
    </row>
    <row r="112" spans="25:29" ht="12.75">
      <c r="Y112" s="32" t="str">
        <f>IF(Y111&lt;15,"Missing Date of Birth Information"," ")</f>
        <v>Missing Date of Birth Information</v>
      </c>
      <c r="Z112" s="32"/>
      <c r="AA112" s="1">
        <v>3</v>
      </c>
      <c r="AB112" s="1" t="s">
        <v>677</v>
      </c>
      <c r="AC112" s="112">
        <v>2</v>
      </c>
    </row>
    <row r="113" spans="25:29" ht="12.75">
      <c r="Y113" s="32"/>
      <c r="Z113" s="32"/>
      <c r="AA113" s="1">
        <v>4</v>
      </c>
      <c r="AB113" s="1" t="s">
        <v>678</v>
      </c>
      <c r="AC113" s="112">
        <v>3</v>
      </c>
    </row>
    <row r="114" spans="23:32" ht="12.75">
      <c r="W114" s="811">
        <v>39051</v>
      </c>
      <c r="X114" s="811">
        <v>39051</v>
      </c>
      <c r="Y114" s="920">
        <f ca="1">NOW()</f>
        <v>41604.64208252315</v>
      </c>
      <c r="Z114" s="920">
        <f ca="1">NOW()</f>
        <v>41604.64208252315</v>
      </c>
      <c r="AA114" s="1">
        <v>5</v>
      </c>
      <c r="AB114" s="1" t="s">
        <v>679</v>
      </c>
      <c r="AC114" s="112">
        <v>4</v>
      </c>
      <c r="AF114" s="924"/>
    </row>
    <row r="115" spans="23:29" ht="12.75">
      <c r="W115" s="811">
        <v>33206</v>
      </c>
      <c r="X115" s="811">
        <v>30649</v>
      </c>
      <c r="Y115" s="921" t="str">
        <f>$Z$110&amp;"/"&amp;$Z$124&amp;"/"&amp;$Z$157</f>
        <v>ERR/ERR/ERR</v>
      </c>
      <c r="Z115" s="921" t="str">
        <f>$Z$110&amp;"/"&amp;$Z$124&amp;"/"&amp;$Z$157</f>
        <v>ERR/ERR/ERR</v>
      </c>
      <c r="AA115" s="1">
        <v>6</v>
      </c>
      <c r="AB115" s="1" t="s">
        <v>680</v>
      </c>
      <c r="AC115" s="112">
        <v>5</v>
      </c>
    </row>
    <row r="116" spans="23:29" ht="12.75">
      <c r="W116" s="923">
        <f>(W114-W115)</f>
        <v>5845</v>
      </c>
      <c r="X116" s="923">
        <f>(X114-X115)</f>
        <v>8402</v>
      </c>
      <c r="Y116" s="923" t="e">
        <f>($Z$114-$Z$115)</f>
        <v>#VALUE!</v>
      </c>
      <c r="Z116" s="923" t="e">
        <f>($Z$114-$Z$115)</f>
        <v>#VALUE!</v>
      </c>
      <c r="AA116" s="1">
        <v>7</v>
      </c>
      <c r="AB116" s="1" t="s">
        <v>681</v>
      </c>
      <c r="AC116" s="112">
        <v>6</v>
      </c>
    </row>
    <row r="117" spans="23:32" ht="12.75">
      <c r="W117" s="925">
        <f>W116</f>
        <v>5845</v>
      </c>
      <c r="X117" s="925">
        <f>X116</f>
        <v>8402</v>
      </c>
      <c r="Y117" s="925" t="str">
        <f>IF(Y111&lt;15," ",Y116)</f>
        <v> </v>
      </c>
      <c r="AA117" s="1">
        <v>8</v>
      </c>
      <c r="AB117" s="1" t="s">
        <v>682</v>
      </c>
      <c r="AC117" s="112">
        <v>7</v>
      </c>
      <c r="AF117" s="811"/>
    </row>
    <row r="118" spans="27:29" ht="12.75">
      <c r="AA118" s="1">
        <v>9</v>
      </c>
      <c r="AB118" s="1" t="s">
        <v>683</v>
      </c>
      <c r="AC118" s="112">
        <v>8</v>
      </c>
    </row>
    <row r="119" spans="23:29" ht="12.75">
      <c r="W119" s="811">
        <v>40512</v>
      </c>
      <c r="X119" s="811">
        <v>40512</v>
      </c>
      <c r="AA119" s="1">
        <v>10</v>
      </c>
      <c r="AB119" s="1" t="s">
        <v>684</v>
      </c>
      <c r="AC119" s="112">
        <v>9</v>
      </c>
    </row>
    <row r="120" spans="23:29" ht="12.75">
      <c r="W120" s="811">
        <v>34667</v>
      </c>
      <c r="X120" s="811">
        <v>32110</v>
      </c>
      <c r="AA120" s="1">
        <v>11</v>
      </c>
      <c r="AB120" s="1" t="s">
        <v>685</v>
      </c>
      <c r="AC120" s="112">
        <v>10</v>
      </c>
    </row>
    <row r="121" spans="23:29" ht="12.75">
      <c r="W121" s="923">
        <f>(W119-W120)</f>
        <v>5845</v>
      </c>
      <c r="X121" s="923">
        <f>(X119-X120)</f>
        <v>8402</v>
      </c>
      <c r="AA121" s="1">
        <v>12</v>
      </c>
      <c r="AB121" s="1" t="s">
        <v>686</v>
      </c>
      <c r="AC121" s="112">
        <v>11</v>
      </c>
    </row>
    <row r="122" spans="23:29" ht="12.75">
      <c r="W122" s="925">
        <f>W121</f>
        <v>5845</v>
      </c>
      <c r="X122" s="925">
        <f>X121</f>
        <v>8402</v>
      </c>
      <c r="AA122" s="1">
        <v>13</v>
      </c>
      <c r="AB122" s="1" t="s">
        <v>687</v>
      </c>
      <c r="AC122" s="112">
        <v>12</v>
      </c>
    </row>
    <row r="123" spans="26:29" ht="12.75">
      <c r="Z123" s="32">
        <v>1</v>
      </c>
      <c r="AC123" s="112"/>
    </row>
    <row r="124" spans="24:29" ht="12.75">
      <c r="X124" s="922" t="str">
        <f>IF(Y111&lt;15,"Missing Date of Birth",IF($Y$117&lt;5845,"ERROR in Date of Birth or Age Eligibility",IF($Y$117&lt;8036," ",IF($Z$165&gt;8401,"ERROR - Exceeds Age Eligibility"," "))))</f>
        <v>Missing Date of Birth</v>
      </c>
      <c r="Z124" s="32" t="str">
        <f>LOOKUP(Z123,AA124:AC155)</f>
        <v>ERR</v>
      </c>
      <c r="AA124" s="1">
        <v>1</v>
      </c>
      <c r="AB124" s="112" t="s">
        <v>641</v>
      </c>
      <c r="AC124" s="112" t="s">
        <v>688</v>
      </c>
    </row>
    <row r="125" spans="27:29" ht="12.75">
      <c r="AA125" s="1">
        <v>2</v>
      </c>
      <c r="AB125" s="112">
        <v>1</v>
      </c>
      <c r="AC125" s="112">
        <v>1</v>
      </c>
    </row>
    <row r="126" spans="27:29" ht="12.75">
      <c r="AA126" s="1">
        <v>3</v>
      </c>
      <c r="AB126" s="112">
        <v>2</v>
      </c>
      <c r="AC126" s="112">
        <v>2</v>
      </c>
    </row>
    <row r="127" spans="27:29" ht="12.75">
      <c r="AA127" s="1">
        <v>4</v>
      </c>
      <c r="AB127" s="112">
        <v>3</v>
      </c>
      <c r="AC127" s="112">
        <v>3</v>
      </c>
    </row>
    <row r="128" spans="27:29" ht="12.75">
      <c r="AA128" s="1">
        <v>5</v>
      </c>
      <c r="AB128" s="112">
        <v>4</v>
      </c>
      <c r="AC128" s="112">
        <v>4</v>
      </c>
    </row>
    <row r="129" spans="27:29" ht="12.75">
      <c r="AA129" s="1">
        <v>6</v>
      </c>
      <c r="AB129" s="112">
        <v>5</v>
      </c>
      <c r="AC129" s="112">
        <v>5</v>
      </c>
    </row>
    <row r="130" spans="27:29" ht="12.75">
      <c r="AA130" s="1">
        <v>7</v>
      </c>
      <c r="AB130" s="112">
        <v>6</v>
      </c>
      <c r="AC130" s="112">
        <v>6</v>
      </c>
    </row>
    <row r="131" spans="27:29" ht="12.75">
      <c r="AA131" s="1">
        <v>8</v>
      </c>
      <c r="AB131" s="112">
        <v>7</v>
      </c>
      <c r="AC131" s="112">
        <v>7</v>
      </c>
    </row>
    <row r="132" spans="27:29" ht="12.75">
      <c r="AA132" s="1">
        <v>9</v>
      </c>
      <c r="AB132" s="112">
        <v>8</v>
      </c>
      <c r="AC132" s="112">
        <v>8</v>
      </c>
    </row>
    <row r="133" spans="27:29" ht="12.75">
      <c r="AA133" s="1">
        <v>10</v>
      </c>
      <c r="AB133" s="112">
        <v>9</v>
      </c>
      <c r="AC133" s="112">
        <v>9</v>
      </c>
    </row>
    <row r="134" spans="27:29" ht="12.75">
      <c r="AA134" s="1">
        <v>11</v>
      </c>
      <c r="AB134" s="112">
        <v>10</v>
      </c>
      <c r="AC134" s="112">
        <v>10</v>
      </c>
    </row>
    <row r="135" spans="27:29" ht="12.75">
      <c r="AA135" s="1">
        <v>12</v>
      </c>
      <c r="AB135" s="112">
        <v>11</v>
      </c>
      <c r="AC135" s="112">
        <v>11</v>
      </c>
    </row>
    <row r="136" spans="27:29" ht="12.75">
      <c r="AA136" s="1">
        <v>13</v>
      </c>
      <c r="AB136" s="112">
        <v>12</v>
      </c>
      <c r="AC136" s="112">
        <v>12</v>
      </c>
    </row>
    <row r="137" spans="27:29" ht="12.75">
      <c r="AA137" s="1">
        <v>14</v>
      </c>
      <c r="AB137" s="112">
        <v>13</v>
      </c>
      <c r="AC137" s="112">
        <v>13</v>
      </c>
    </row>
    <row r="138" spans="27:29" ht="12.75">
      <c r="AA138" s="1">
        <v>15</v>
      </c>
      <c r="AB138" s="112">
        <v>14</v>
      </c>
      <c r="AC138" s="112">
        <v>14</v>
      </c>
    </row>
    <row r="139" spans="27:29" ht="12.75">
      <c r="AA139" s="1">
        <v>16</v>
      </c>
      <c r="AB139" s="112">
        <v>15</v>
      </c>
      <c r="AC139" s="112">
        <v>15</v>
      </c>
    </row>
    <row r="140" spans="27:29" ht="12.75">
      <c r="AA140" s="1">
        <v>17</v>
      </c>
      <c r="AB140" s="112">
        <v>16</v>
      </c>
      <c r="AC140" s="112">
        <v>16</v>
      </c>
    </row>
    <row r="141" spans="27:29" ht="12.75">
      <c r="AA141" s="1">
        <v>18</v>
      </c>
      <c r="AB141" s="112">
        <v>17</v>
      </c>
      <c r="AC141" s="112">
        <v>17</v>
      </c>
    </row>
    <row r="142" spans="27:29" ht="12.75">
      <c r="AA142" s="1">
        <v>19</v>
      </c>
      <c r="AB142" s="112">
        <v>18</v>
      </c>
      <c r="AC142" s="112">
        <v>18</v>
      </c>
    </row>
    <row r="143" spans="27:29" ht="12.75">
      <c r="AA143" s="1">
        <v>20</v>
      </c>
      <c r="AB143" s="112">
        <v>19</v>
      </c>
      <c r="AC143" s="112">
        <v>19</v>
      </c>
    </row>
    <row r="144" spans="27:29" ht="12.75">
      <c r="AA144" s="1">
        <v>21</v>
      </c>
      <c r="AB144" s="112">
        <v>20</v>
      </c>
      <c r="AC144" s="112">
        <v>20</v>
      </c>
    </row>
    <row r="145" spans="27:29" ht="12.75">
      <c r="AA145" s="1">
        <v>22</v>
      </c>
      <c r="AB145" s="112">
        <v>21</v>
      </c>
      <c r="AC145" s="112">
        <v>21</v>
      </c>
    </row>
    <row r="146" spans="27:29" ht="12.75">
      <c r="AA146" s="1">
        <v>23</v>
      </c>
      <c r="AB146" s="112">
        <v>22</v>
      </c>
      <c r="AC146" s="112">
        <v>22</v>
      </c>
    </row>
    <row r="147" spans="27:29" ht="12.75">
      <c r="AA147" s="1">
        <v>24</v>
      </c>
      <c r="AB147" s="112">
        <v>23</v>
      </c>
      <c r="AC147" s="112">
        <v>23</v>
      </c>
    </row>
    <row r="148" spans="27:29" ht="12.75">
      <c r="AA148" s="1">
        <v>25</v>
      </c>
      <c r="AB148" s="112">
        <v>24</v>
      </c>
      <c r="AC148" s="112">
        <v>24</v>
      </c>
    </row>
    <row r="149" spans="27:29" ht="12.75">
      <c r="AA149" s="1">
        <v>26</v>
      </c>
      <c r="AB149" s="112">
        <v>25</v>
      </c>
      <c r="AC149" s="112">
        <v>25</v>
      </c>
    </row>
    <row r="150" spans="27:29" ht="12.75">
      <c r="AA150" s="1">
        <v>27</v>
      </c>
      <c r="AB150" s="112">
        <v>26</v>
      </c>
      <c r="AC150" s="112">
        <v>26</v>
      </c>
    </row>
    <row r="151" spans="27:29" ht="12.75">
      <c r="AA151" s="1">
        <v>28</v>
      </c>
      <c r="AB151" s="112">
        <v>27</v>
      </c>
      <c r="AC151" s="112">
        <v>27</v>
      </c>
    </row>
    <row r="152" spans="27:29" ht="12.75">
      <c r="AA152" s="1">
        <v>29</v>
      </c>
      <c r="AB152" s="112">
        <v>28</v>
      </c>
      <c r="AC152" s="112">
        <v>28</v>
      </c>
    </row>
    <row r="153" spans="27:29" ht="12.75">
      <c r="AA153" s="1">
        <v>30</v>
      </c>
      <c r="AB153" s="112">
        <v>29</v>
      </c>
      <c r="AC153" s="112">
        <v>29</v>
      </c>
    </row>
    <row r="154" spans="27:29" ht="12.75">
      <c r="AA154" s="1">
        <v>31</v>
      </c>
      <c r="AB154" s="112">
        <v>30</v>
      </c>
      <c r="AC154" s="112">
        <v>30</v>
      </c>
    </row>
    <row r="155" spans="27:29" ht="12.75">
      <c r="AA155" s="1">
        <v>32</v>
      </c>
      <c r="AB155" s="112">
        <v>31</v>
      </c>
      <c r="AC155" s="112">
        <v>31</v>
      </c>
    </row>
    <row r="156" ht="12.75">
      <c r="Z156" s="32">
        <v>1</v>
      </c>
    </row>
    <row r="157" spans="26:31" ht="12.75">
      <c r="Z157" s="909" t="str">
        <f>LOOKUP($Z$156,$AA$157:$AC$1171)</f>
        <v>ERR</v>
      </c>
      <c r="AA157" s="1045">
        <v>1</v>
      </c>
      <c r="AB157" s="1046" t="s">
        <v>641</v>
      </c>
      <c r="AC157" s="1047" t="s">
        <v>688</v>
      </c>
      <c r="AD157" s="118"/>
      <c r="AE157" s="1048"/>
    </row>
    <row r="158" spans="27:33" ht="12.75">
      <c r="AA158" s="1049">
        <v>2</v>
      </c>
      <c r="AB158" s="1050">
        <v>1982</v>
      </c>
      <c r="AC158" s="1051" t="s">
        <v>715</v>
      </c>
      <c r="AD158" s="1052">
        <v>30285</v>
      </c>
      <c r="AE158" s="1053">
        <v>38686</v>
      </c>
      <c r="AF158" s="923">
        <f>$AE$158-$AD$158</f>
        <v>8401</v>
      </c>
      <c r="AG158" s="927">
        <f>AF158</f>
        <v>8401</v>
      </c>
    </row>
    <row r="159" spans="27:31" ht="12.75">
      <c r="AA159" s="1049">
        <v>3</v>
      </c>
      <c r="AB159" s="1050">
        <v>1983</v>
      </c>
      <c r="AC159" s="1051" t="s">
        <v>702</v>
      </c>
      <c r="AD159" s="1052">
        <v>30650</v>
      </c>
      <c r="AE159" s="1053">
        <v>39052</v>
      </c>
    </row>
    <row r="160" spans="27:31" ht="12.75">
      <c r="AA160" s="1049">
        <v>4</v>
      </c>
      <c r="AB160" s="1050">
        <v>1984</v>
      </c>
      <c r="AC160" s="1051" t="s">
        <v>703</v>
      </c>
      <c r="AD160" s="1052">
        <v>31016</v>
      </c>
      <c r="AE160" s="1053">
        <v>39417</v>
      </c>
    </row>
    <row r="161" spans="27:31" ht="12.75">
      <c r="AA161" s="1049">
        <v>5</v>
      </c>
      <c r="AB161" s="1050">
        <v>1985</v>
      </c>
      <c r="AC161" s="1051" t="s">
        <v>704</v>
      </c>
      <c r="AD161" s="1052">
        <v>31381</v>
      </c>
      <c r="AE161" s="1053">
        <v>39783</v>
      </c>
    </row>
    <row r="162" spans="25:31" ht="12.75">
      <c r="Y162" s="1" t="s">
        <v>716</v>
      </c>
      <c r="Z162" s="112" t="str">
        <f>Y115</f>
        <v>ERR/ERR/ERR</v>
      </c>
      <c r="AA162" s="1049">
        <v>6</v>
      </c>
      <c r="AB162" s="1050">
        <v>1986</v>
      </c>
      <c r="AC162" s="1051" t="s">
        <v>705</v>
      </c>
      <c r="AD162" s="1052">
        <v>31746</v>
      </c>
      <c r="AE162" s="1053">
        <v>40148</v>
      </c>
    </row>
    <row r="163" spans="25:31" ht="12.75">
      <c r="Y163" s="354" t="s">
        <v>717</v>
      </c>
      <c r="Z163" s="928">
        <f>LOOKUP($Z$156,$AA$157:$AE$1171)</f>
        <v>0</v>
      </c>
      <c r="AA163" s="1049">
        <v>7</v>
      </c>
      <c r="AB163" s="1050">
        <v>1987</v>
      </c>
      <c r="AC163" s="1051" t="s">
        <v>706</v>
      </c>
      <c r="AD163" s="1052">
        <v>32111</v>
      </c>
      <c r="AE163" s="1053">
        <v>40513</v>
      </c>
    </row>
    <row r="164" spans="26:31" ht="12.75">
      <c r="Z164" s="923" t="e">
        <f>Z163-Z162</f>
        <v>#VALUE!</v>
      </c>
      <c r="AA164" s="1049">
        <v>8</v>
      </c>
      <c r="AB164" s="1050">
        <v>1988</v>
      </c>
      <c r="AC164" s="1051" t="s">
        <v>707</v>
      </c>
      <c r="AD164" s="1052">
        <v>32477</v>
      </c>
      <c r="AE164" s="1053">
        <v>40878</v>
      </c>
    </row>
    <row r="165" spans="26:31" ht="12.75">
      <c r="Z165" s="927" t="e">
        <f>Z164</f>
        <v>#VALUE!</v>
      </c>
      <c r="AA165" s="1049">
        <v>9</v>
      </c>
      <c r="AB165" s="1050">
        <v>1989</v>
      </c>
      <c r="AC165" s="1051" t="s">
        <v>708</v>
      </c>
      <c r="AD165" s="1052">
        <v>32842</v>
      </c>
      <c r="AE165" s="1053">
        <v>41244</v>
      </c>
    </row>
    <row r="166" spans="27:31" ht="12.75">
      <c r="AA166" s="1049">
        <v>10</v>
      </c>
      <c r="AB166" s="1050">
        <v>1990</v>
      </c>
      <c r="AC166" s="1051" t="s">
        <v>709</v>
      </c>
      <c r="AD166" s="1052">
        <v>33207</v>
      </c>
      <c r="AE166" s="1053">
        <v>41609</v>
      </c>
    </row>
    <row r="167" spans="27:31" ht="12.75">
      <c r="AA167" s="1049">
        <v>11</v>
      </c>
      <c r="AB167" s="1050">
        <v>1991</v>
      </c>
      <c r="AC167" s="1051" t="s">
        <v>710</v>
      </c>
      <c r="AD167" s="1052">
        <v>33572</v>
      </c>
      <c r="AE167" s="1053">
        <v>41974</v>
      </c>
    </row>
    <row r="168" spans="27:31" ht="12.75">
      <c r="AA168" s="1049">
        <v>12</v>
      </c>
      <c r="AB168" s="1050">
        <v>1992</v>
      </c>
      <c r="AC168" s="1051" t="s">
        <v>711</v>
      </c>
      <c r="AD168" s="1052">
        <v>33938</v>
      </c>
      <c r="AE168" s="1053">
        <v>42339</v>
      </c>
    </row>
    <row r="169" spans="27:31" ht="12.75">
      <c r="AA169" s="1049">
        <v>13</v>
      </c>
      <c r="AB169" s="1050">
        <v>1993</v>
      </c>
      <c r="AC169" s="1051" t="s">
        <v>712</v>
      </c>
      <c r="AD169" s="1052">
        <v>34303</v>
      </c>
      <c r="AE169" s="1053">
        <v>42705</v>
      </c>
    </row>
    <row r="170" spans="27:31" ht="12.75">
      <c r="AA170" s="1049">
        <v>14</v>
      </c>
      <c r="AB170" s="1050">
        <v>1994</v>
      </c>
      <c r="AC170" s="1051" t="s">
        <v>713</v>
      </c>
      <c r="AD170" s="1052">
        <v>34668</v>
      </c>
      <c r="AE170" s="1053">
        <v>43070</v>
      </c>
    </row>
    <row r="171" spans="27:31" ht="12.75">
      <c r="AA171" s="1049">
        <v>15</v>
      </c>
      <c r="AB171" s="1050">
        <v>1995</v>
      </c>
      <c r="AC171" s="1051" t="s">
        <v>714</v>
      </c>
      <c r="AD171" s="1052">
        <v>35033</v>
      </c>
      <c r="AE171" s="1053">
        <v>43435</v>
      </c>
    </row>
    <row r="172" spans="27:31" ht="12.75">
      <c r="AA172" s="1049">
        <f>AA171+1</f>
        <v>16</v>
      </c>
      <c r="AB172" s="1054">
        <f>AB171+1</f>
        <v>1996</v>
      </c>
      <c r="AC172" s="1051">
        <f>AC171+1</f>
        <v>96</v>
      </c>
      <c r="AD172" s="1052">
        <f>AD171+366</f>
        <v>35399</v>
      </c>
      <c r="AE172" s="1053">
        <f>AE171+365</f>
        <v>43800</v>
      </c>
    </row>
    <row r="173" spans="27:31" ht="12.75">
      <c r="AA173" s="1049">
        <f aca="true" t="shared" si="0" ref="AA173:AC182">AA172+1</f>
        <v>17</v>
      </c>
      <c r="AB173" s="1054">
        <f t="shared" si="0"/>
        <v>1997</v>
      </c>
      <c r="AC173" s="1051">
        <f t="shared" si="0"/>
        <v>97</v>
      </c>
      <c r="AD173" s="1052">
        <f aca="true" t="shared" si="1" ref="AD173:AE182">AD172+365</f>
        <v>35764</v>
      </c>
      <c r="AE173" s="1053">
        <f>AE172+366</f>
        <v>44166</v>
      </c>
    </row>
    <row r="174" spans="27:31" ht="12.75">
      <c r="AA174" s="1049">
        <f t="shared" si="0"/>
        <v>18</v>
      </c>
      <c r="AB174" s="1054">
        <f t="shared" si="0"/>
        <v>1998</v>
      </c>
      <c r="AC174" s="1051">
        <f t="shared" si="0"/>
        <v>98</v>
      </c>
      <c r="AD174" s="1052">
        <f t="shared" si="1"/>
        <v>36129</v>
      </c>
      <c r="AE174" s="1053">
        <f t="shared" si="1"/>
        <v>44531</v>
      </c>
    </row>
    <row r="175" spans="26:31" ht="12.75">
      <c r="Z175" s="1" t="str">
        <f>IF(L19&gt;=1994,"MET","ERROR")</f>
        <v>ERROR</v>
      </c>
      <c r="AA175" s="1049">
        <f t="shared" si="0"/>
        <v>19</v>
      </c>
      <c r="AB175" s="1054">
        <f t="shared" si="0"/>
        <v>1999</v>
      </c>
      <c r="AC175" s="1051">
        <f t="shared" si="0"/>
        <v>99</v>
      </c>
      <c r="AD175" s="1052">
        <f t="shared" si="1"/>
        <v>36494</v>
      </c>
      <c r="AE175" s="1053">
        <f t="shared" si="1"/>
        <v>44896</v>
      </c>
    </row>
    <row r="176" spans="26:31" ht="12.75">
      <c r="Z176" s="1" t="str">
        <f>IF(L30="YES","MET","ERROR")</f>
        <v>ERROR</v>
      </c>
      <c r="AA176" s="1049">
        <f t="shared" si="0"/>
        <v>20</v>
      </c>
      <c r="AB176" s="1054">
        <f t="shared" si="0"/>
        <v>2000</v>
      </c>
      <c r="AC176" s="1051" t="s">
        <v>1</v>
      </c>
      <c r="AD176" s="1052">
        <f>AD175+366</f>
        <v>36860</v>
      </c>
      <c r="AE176" s="1053">
        <f t="shared" si="1"/>
        <v>45261</v>
      </c>
    </row>
    <row r="177" spans="27:31" ht="12.75">
      <c r="AA177" s="1049">
        <f t="shared" si="0"/>
        <v>21</v>
      </c>
      <c r="AB177" s="1054">
        <f t="shared" si="0"/>
        <v>2001</v>
      </c>
      <c r="AC177" s="1051">
        <f t="shared" si="0"/>
        <v>2001</v>
      </c>
      <c r="AD177" s="1052">
        <f t="shared" si="1"/>
        <v>37225</v>
      </c>
      <c r="AE177" s="1053">
        <f>AE176+366</f>
        <v>45627</v>
      </c>
    </row>
    <row r="178" spans="27:31" ht="12.75">
      <c r="AA178" s="1049">
        <f t="shared" si="0"/>
        <v>22</v>
      </c>
      <c r="AB178" s="1054">
        <f t="shared" si="0"/>
        <v>2002</v>
      </c>
      <c r="AC178" s="1051">
        <f t="shared" si="0"/>
        <v>2002</v>
      </c>
      <c r="AD178" s="1052">
        <f t="shared" si="1"/>
        <v>37590</v>
      </c>
      <c r="AE178" s="1053">
        <f t="shared" si="1"/>
        <v>45992</v>
      </c>
    </row>
    <row r="179" spans="27:31" ht="12.75">
      <c r="AA179" s="1049">
        <f t="shared" si="0"/>
        <v>23</v>
      </c>
      <c r="AB179" s="1054">
        <f t="shared" si="0"/>
        <v>2003</v>
      </c>
      <c r="AC179" s="1051">
        <f t="shared" si="0"/>
        <v>2003</v>
      </c>
      <c r="AD179" s="1052">
        <f t="shared" si="1"/>
        <v>37955</v>
      </c>
      <c r="AE179" s="1053">
        <f t="shared" si="1"/>
        <v>46357</v>
      </c>
    </row>
    <row r="180" spans="27:31" ht="12.75">
      <c r="AA180" s="1049">
        <f t="shared" si="0"/>
        <v>24</v>
      </c>
      <c r="AB180" s="1054">
        <f t="shared" si="0"/>
        <v>2004</v>
      </c>
      <c r="AC180" s="1051">
        <f t="shared" si="0"/>
        <v>2004</v>
      </c>
      <c r="AD180" s="1052">
        <f>AD179+366</f>
        <v>38321</v>
      </c>
      <c r="AE180" s="1053">
        <f t="shared" si="1"/>
        <v>46722</v>
      </c>
    </row>
    <row r="181" spans="27:31" ht="12.75">
      <c r="AA181" s="1049">
        <f t="shared" si="0"/>
        <v>25</v>
      </c>
      <c r="AB181" s="1054">
        <f t="shared" si="0"/>
        <v>2005</v>
      </c>
      <c r="AC181" s="1051">
        <f t="shared" si="0"/>
        <v>2005</v>
      </c>
      <c r="AD181" s="1052">
        <f t="shared" si="1"/>
        <v>38686</v>
      </c>
      <c r="AE181" s="1053">
        <f>AE180+366</f>
        <v>47088</v>
      </c>
    </row>
    <row r="182" spans="27:31" ht="12.75">
      <c r="AA182" s="1055">
        <f t="shared" si="0"/>
        <v>26</v>
      </c>
      <c r="AB182" s="1056">
        <f t="shared" si="0"/>
        <v>2006</v>
      </c>
      <c r="AC182" s="1057">
        <f t="shared" si="0"/>
        <v>2006</v>
      </c>
      <c r="AD182" s="1058">
        <f t="shared" si="1"/>
        <v>39051</v>
      </c>
      <c r="AE182" s="1059">
        <f t="shared" si="1"/>
        <v>47453</v>
      </c>
    </row>
  </sheetData>
  <sheetProtection password="B08B" sheet="1" objects="1" scenarios="1"/>
  <mergeCells count="5">
    <mergeCell ref="A10:L10"/>
    <mergeCell ref="A12:L12"/>
    <mergeCell ref="A55:L55"/>
    <mergeCell ref="I38:L38"/>
    <mergeCell ref="A11:L11"/>
  </mergeCells>
  <dataValidations count="1">
    <dataValidation type="whole" allowBlank="1" showInputMessage="1" showErrorMessage="1" sqref="L19">
      <formula1>1994</formula1>
      <formula2>2014</formula2>
    </dataValidation>
  </dataValidations>
  <printOptions/>
  <pageMargins left="0.5" right="0.5" top="0.5" bottom="0.5" header="0.5" footer="0.5"/>
  <pageSetup fitToHeight="1" fitToWidth="1" horizontalDpi="300" verticalDpi="300" orientation="portrait" scale="98"/>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177"/>
  <sheetViews>
    <sheetView showGridLines="0" showZeros="0" workbookViewId="0" topLeftCell="A1">
      <selection activeCell="I20" sqref="I20"/>
    </sheetView>
  </sheetViews>
  <sheetFormatPr defaultColWidth="9.140625" defaultRowHeight="12.75"/>
  <cols>
    <col min="1" max="1" width="2.00390625" style="1" customWidth="1"/>
    <col min="2" max="2" width="4.7109375" style="1" customWidth="1"/>
    <col min="3" max="4" width="6.28125" style="1" customWidth="1"/>
    <col min="5" max="5" width="8.7109375" style="1" customWidth="1"/>
    <col min="6" max="6" width="10.7109375" style="1" customWidth="1"/>
    <col min="7" max="7" width="7.7109375" style="1" customWidth="1"/>
    <col min="8" max="8" width="9.00390625" style="1" customWidth="1"/>
    <col min="9" max="9" width="10.421875" style="1" customWidth="1"/>
    <col min="10" max="11" width="11.140625" style="1" customWidth="1"/>
    <col min="12" max="12" width="11.28125" style="1" customWidth="1"/>
    <col min="13" max="13" width="3.140625" style="1" customWidth="1"/>
    <col min="14" max="14" width="11.7109375" style="797" customWidth="1"/>
    <col min="15" max="21" width="9.140625" style="1" customWidth="1"/>
    <col min="22" max="22" width="0" style="1" hidden="1" customWidth="1"/>
    <col min="23" max="24" width="9.140625" style="1" hidden="1" customWidth="1"/>
    <col min="25" max="25" width="13.00390625" style="1" hidden="1" customWidth="1"/>
    <col min="26" max="31" width="9.140625" style="1" hidden="1" customWidth="1"/>
    <col min="32" max="32" width="7.8515625" style="1" hidden="1" customWidth="1"/>
    <col min="33" max="33" width="9.140625" style="1" hidden="1" customWidth="1"/>
    <col min="34" max="34" width="0" style="1" hidden="1" customWidth="1"/>
    <col min="35" max="16384" width="9.140625" style="1" customWidth="1"/>
  </cols>
  <sheetData>
    <row r="1" ht="19.5" customHeight="1">
      <c r="A1" s="32"/>
    </row>
    <row r="2" ht="19.5" customHeight="1"/>
    <row r="3" ht="19.5" customHeight="1"/>
    <row r="4" ht="19.5" customHeight="1"/>
    <row r="5" ht="19.5" customHeight="1"/>
    <row r="6" ht="19.5" customHeight="1"/>
    <row r="7" ht="19.5" customHeight="1"/>
    <row r="8" ht="19.5" customHeight="1"/>
    <row r="9" ht="19.5" customHeight="1"/>
    <row r="10" spans="1:14" ht="25.5" customHeight="1">
      <c r="A10" s="1101" t="s">
        <v>740</v>
      </c>
      <c r="B10" s="1101"/>
      <c r="C10" s="1101"/>
      <c r="D10" s="1101"/>
      <c r="E10" s="1101"/>
      <c r="F10" s="1101"/>
      <c r="G10" s="1101"/>
      <c r="H10" s="1101"/>
      <c r="I10" s="1101"/>
      <c r="J10" s="1101"/>
      <c r="K10" s="1101"/>
      <c r="L10" s="1101"/>
      <c r="N10" s="797" t="s">
        <v>37</v>
      </c>
    </row>
    <row r="11" spans="1:14" ht="23.25" customHeight="1">
      <c r="A11" s="1102" t="str">
        <f>'TN Cover'!$B$13</f>
        <v>FOR USE BEGINNING 2013</v>
      </c>
      <c r="B11" s="1102"/>
      <c r="C11" s="1102"/>
      <c r="D11" s="1102"/>
      <c r="E11" s="1102"/>
      <c r="F11" s="1102"/>
      <c r="G11" s="1102"/>
      <c r="H11" s="1102"/>
      <c r="I11" s="1102"/>
      <c r="J11" s="1102"/>
      <c r="K11" s="1102"/>
      <c r="L11" s="1102"/>
      <c r="N11" s="778"/>
    </row>
    <row r="12" spans="1:18" ht="25.5" customHeight="1">
      <c r="A12" s="1097">
        <f>Cover!$L$21</f>
        <v>0</v>
      </c>
      <c r="B12" s="1097"/>
      <c r="C12" s="1097"/>
      <c r="D12" s="1097"/>
      <c r="E12" s="1097"/>
      <c r="F12" s="1097"/>
      <c r="G12" s="1097"/>
      <c r="H12" s="1097"/>
      <c r="I12" s="1097"/>
      <c r="J12" s="1097"/>
      <c r="K12" s="1097"/>
      <c r="L12" s="1097"/>
      <c r="N12" s="778"/>
      <c r="O12" s="116"/>
      <c r="P12" s="116"/>
      <c r="Q12" s="116"/>
      <c r="R12" s="116"/>
    </row>
    <row r="13" spans="1:18" ht="13.5" customHeight="1">
      <c r="A13" s="751"/>
      <c r="B13" s="751"/>
      <c r="C13" s="751"/>
      <c r="D13" s="751"/>
      <c r="E13" s="900"/>
      <c r="F13" s="900"/>
      <c r="G13" s="900"/>
      <c r="H13" s="900"/>
      <c r="I13" s="900"/>
      <c r="J13" s="900"/>
      <c r="K13" s="751"/>
      <c r="L13" s="751"/>
      <c r="N13" s="778"/>
      <c r="O13" s="116"/>
      <c r="P13" s="116"/>
      <c r="Q13" s="116"/>
      <c r="R13" s="116"/>
    </row>
    <row r="14" spans="1:18" ht="18" customHeight="1">
      <c r="A14" s="4"/>
      <c r="B14" s="891" t="s">
        <v>435</v>
      </c>
      <c r="C14" s="4" t="s">
        <v>645</v>
      </c>
      <c r="D14" s="4"/>
      <c r="E14" s="16"/>
      <c r="F14" s="910" t="str">
        <f>'Cover B'!$F$14</f>
        <v>ERR - ERR - ERR</v>
      </c>
      <c r="G14" s="899"/>
      <c r="H14" s="39"/>
      <c r="J14" s="877" t="str">
        <f>'Cover B'!$J$14</f>
        <v>Missing Date of Birth Information</v>
      </c>
      <c r="K14" s="36" t="s">
        <v>660</v>
      </c>
      <c r="L14" s="926" t="str">
        <f>'Cover B'!$L$14</f>
        <v> </v>
      </c>
      <c r="N14" s="779"/>
      <c r="O14" s="116"/>
      <c r="P14" s="116"/>
      <c r="Q14" s="116"/>
      <c r="R14" s="116"/>
    </row>
    <row r="15" spans="1:18" ht="18" customHeight="1">
      <c r="A15" s="4"/>
      <c r="B15" s="891"/>
      <c r="C15" s="4"/>
      <c r="D15" s="4"/>
      <c r="E15" s="901" t="s">
        <v>675</v>
      </c>
      <c r="F15" s="906" t="s">
        <v>689</v>
      </c>
      <c r="G15" s="906" t="s">
        <v>180</v>
      </c>
      <c r="H15" s="39"/>
      <c r="K15" s="36"/>
      <c r="L15" s="922" t="str">
        <f>'Cover B'!$L$15</f>
        <v>Missing Date of Birth</v>
      </c>
      <c r="N15" s="779"/>
      <c r="O15" s="116"/>
      <c r="P15" s="116"/>
      <c r="Q15" s="116"/>
      <c r="R15" s="116"/>
    </row>
    <row r="16" spans="1:12" ht="24.75" customHeight="1">
      <c r="A16" s="4"/>
      <c r="B16" s="891" t="s">
        <v>441</v>
      </c>
      <c r="C16" s="4" t="s">
        <v>646</v>
      </c>
      <c r="D16" s="4"/>
      <c r="E16" s="4"/>
      <c r="F16" s="4"/>
      <c r="G16" s="4"/>
      <c r="H16" s="4"/>
      <c r="I16" s="4" t="s">
        <v>647</v>
      </c>
      <c r="J16" s="4"/>
      <c r="K16" s="4"/>
      <c r="L16" s="4"/>
    </row>
    <row r="17" spans="1:12" ht="24" customHeight="1">
      <c r="A17" s="4"/>
      <c r="B17" s="4"/>
      <c r="C17" s="4" t="s">
        <v>78</v>
      </c>
      <c r="D17" s="4"/>
      <c r="E17" s="11">
        <f>'Cover B'!E17</f>
        <v>0</v>
      </c>
      <c r="F17" s="10"/>
      <c r="G17" s="10"/>
      <c r="H17" s="12"/>
      <c r="I17" s="6">
        <f>'Cover B'!I17</f>
        <v>0</v>
      </c>
      <c r="J17" s="11"/>
      <c r="K17" s="6"/>
      <c r="L17" s="6"/>
    </row>
    <row r="18" spans="1:12" ht="24" customHeight="1">
      <c r="A18" s="4"/>
      <c r="B18" s="4"/>
      <c r="C18" s="4" t="s">
        <v>81</v>
      </c>
      <c r="D18" s="4"/>
      <c r="E18" s="982">
        <f>'Cover B'!E18</f>
        <v>0</v>
      </c>
      <c r="F18" s="13"/>
      <c r="G18" s="13"/>
      <c r="H18" s="12"/>
      <c r="I18" s="6">
        <f>'Cover B'!I18</f>
        <v>0</v>
      </c>
      <c r="J18" s="11"/>
      <c r="K18" s="6"/>
      <c r="L18" s="6"/>
    </row>
    <row r="19" spans="1:12" ht="25.5" customHeight="1">
      <c r="A19" s="4"/>
      <c r="B19" s="891" t="s">
        <v>450</v>
      </c>
      <c r="C19" s="4" t="s">
        <v>648</v>
      </c>
      <c r="D19" s="4"/>
      <c r="E19" s="4"/>
      <c r="F19" s="4"/>
      <c r="G19" s="983">
        <f>'Cover B'!$G$19</f>
        <v>0</v>
      </c>
      <c r="H19" s="996" t="str">
        <f>'Cover B'!$B$70</f>
        <v>Missing Year FFA Membership Began on Cover B!</v>
      </c>
      <c r="I19" s="4"/>
      <c r="J19" s="4"/>
      <c r="K19" s="38"/>
      <c r="L19" s="984"/>
    </row>
    <row r="20" spans="1:13" ht="27" customHeight="1">
      <c r="A20" s="4"/>
      <c r="B20" s="891" t="s">
        <v>604</v>
      </c>
      <c r="C20" s="4" t="s">
        <v>780</v>
      </c>
      <c r="D20" s="4"/>
      <c r="E20" s="4"/>
      <c r="F20" s="4"/>
      <c r="G20" s="4"/>
      <c r="H20"/>
      <c r="I20" s="1061" t="s">
        <v>825</v>
      </c>
      <c r="J20" s="985"/>
      <c r="K20" s="773" t="str">
        <f>IF(I20="Select","Missing Response",IF(I20="No","  Must Be Yes to Qualify",IF(I20="Yes"," ")))</f>
        <v>Missing Response</v>
      </c>
      <c r="L20"/>
      <c r="M20" s="32"/>
    </row>
    <row r="21" spans="1:14" ht="25.5" customHeight="1">
      <c r="A21" s="4"/>
      <c r="B21" s="891" t="s">
        <v>463</v>
      </c>
      <c r="C21" s="4" t="s">
        <v>8</v>
      </c>
      <c r="D21" s="4"/>
      <c r="E21" s="4"/>
      <c r="F21" s="4"/>
      <c r="G21" s="4"/>
      <c r="H21" s="4"/>
      <c r="I21" s="4"/>
      <c r="J21" s="911" t="str">
        <f>IF(L21="Select","Missing Response",IF(L21="No","  Must Be Yes to Qualify",IF(L21="Yes"," ")))</f>
        <v>Missing Response</v>
      </c>
      <c r="K21" s="896"/>
      <c r="L21" s="1061" t="s">
        <v>825</v>
      </c>
      <c r="N21" s="797" t="s">
        <v>37</v>
      </c>
    </row>
    <row r="22" spans="1:12" ht="14.25" customHeight="1">
      <c r="A22" s="4"/>
      <c r="B22" s="891"/>
      <c r="C22" s="986" t="s">
        <v>9</v>
      </c>
      <c r="D22" s="4"/>
      <c r="E22" s="4"/>
      <c r="F22" s="4"/>
      <c r="G22" s="4"/>
      <c r="H22"/>
      <c r="I22"/>
      <c r="J22"/>
      <c r="K22"/>
      <c r="L22"/>
    </row>
    <row r="23" spans="1:14" ht="27" customHeight="1">
      <c r="A23" s="4"/>
      <c r="B23" s="891" t="s">
        <v>466</v>
      </c>
      <c r="C23" s="4" t="s">
        <v>781</v>
      </c>
      <c r="D23" s="4"/>
      <c r="E23" s="4"/>
      <c r="F23" s="4"/>
      <c r="G23" s="4"/>
      <c r="H23" s="1103" t="s">
        <v>826</v>
      </c>
      <c r="I23" s="1103"/>
      <c r="J23" s="1103"/>
      <c r="K23" s="1103"/>
      <c r="L23" s="987" t="str">
        <f>IF(H23="Use Arrow to Select","Missing Response"," ")</f>
        <v>Missing Response</v>
      </c>
      <c r="M23" s="32"/>
      <c r="N23" s="797" t="s">
        <v>37</v>
      </c>
    </row>
    <row r="24" spans="1:12" ht="9.75" customHeight="1" hidden="1">
      <c r="A24" s="4"/>
      <c r="B24" s="891"/>
      <c r="C24" s="4"/>
      <c r="D24" s="4"/>
      <c r="E24" s="4"/>
      <c r="F24" s="4"/>
      <c r="G24" s="4"/>
      <c r="H24"/>
      <c r="I24"/>
      <c r="J24"/>
      <c r="K24"/>
      <c r="L24"/>
    </row>
    <row r="25" spans="1:12" ht="18" customHeight="1" hidden="1">
      <c r="A25" s="4"/>
      <c r="B25" s="891"/>
      <c r="C25" s="4"/>
      <c r="D25" s="4"/>
      <c r="E25" s="4"/>
      <c r="F25" s="4"/>
      <c r="G25" s="4"/>
      <c r="H25"/>
      <c r="I25"/>
      <c r="J25"/>
      <c r="K25"/>
      <c r="L25"/>
    </row>
    <row r="26" spans="1:12" ht="9.75" customHeight="1" hidden="1">
      <c r="A26" s="4"/>
      <c r="B26" s="891"/>
      <c r="C26" s="4"/>
      <c r="D26" s="4"/>
      <c r="E26" s="4"/>
      <c r="F26" s="4"/>
      <c r="G26" s="4"/>
      <c r="H26"/>
      <c r="I26"/>
      <c r="J26"/>
      <c r="K26"/>
      <c r="L26"/>
    </row>
    <row r="27" spans="1:12" ht="18" customHeight="1" hidden="1">
      <c r="A27" s="4"/>
      <c r="B27" s="891"/>
      <c r="C27" s="4"/>
      <c r="D27" s="4"/>
      <c r="E27" s="4"/>
      <c r="F27" s="4"/>
      <c r="G27" s="4"/>
      <c r="H27"/>
      <c r="I27"/>
      <c r="J27"/>
      <c r="K27"/>
      <c r="L27"/>
    </row>
    <row r="28" spans="1:12" ht="9.75" customHeight="1" hidden="1">
      <c r="A28" s="4"/>
      <c r="B28" s="891"/>
      <c r="C28" s="4"/>
      <c r="D28" s="4"/>
      <c r="E28" s="4"/>
      <c r="F28" s="4"/>
      <c r="G28" s="4"/>
      <c r="H28"/>
      <c r="I28"/>
      <c r="J28"/>
      <c r="K28"/>
      <c r="L28"/>
    </row>
    <row r="29" spans="1:12" ht="18" customHeight="1" hidden="1">
      <c r="A29" s="4"/>
      <c r="B29" s="891"/>
      <c r="C29"/>
      <c r="D29"/>
      <c r="E29"/>
      <c r="F29"/>
      <c r="G29"/>
      <c r="H29"/>
      <c r="I29"/>
      <c r="J29"/>
      <c r="K29"/>
      <c r="L29" s="110"/>
    </row>
    <row r="30" spans="1:14" ht="18" customHeight="1" hidden="1">
      <c r="A30" s="4"/>
      <c r="B30" s="891"/>
      <c r="N30" s="779"/>
    </row>
    <row r="31" spans="1:12" ht="18" customHeight="1" hidden="1">
      <c r="A31" s="4"/>
      <c r="B31" s="891"/>
      <c r="C31" s="4"/>
      <c r="D31" s="4"/>
      <c r="E31" s="4"/>
      <c r="F31" s="4"/>
      <c r="G31" s="4"/>
      <c r="H31" s="4"/>
      <c r="I31" s="4"/>
      <c r="J31" s="5"/>
      <c r="K31" s="988"/>
      <c r="L31" s="5"/>
    </row>
    <row r="32" spans="1:12" ht="12" customHeight="1">
      <c r="A32" s="4"/>
      <c r="B32" s="891"/>
      <c r="C32" s="4"/>
      <c r="D32" s="4"/>
      <c r="E32" s="4"/>
      <c r="F32" s="4"/>
      <c r="G32" s="4"/>
      <c r="H32" s="4"/>
      <c r="I32" s="4"/>
      <c r="J32" s="5"/>
      <c r="K32" s="5"/>
      <c r="L32" s="5"/>
    </row>
    <row r="33" spans="1:14" ht="18" customHeight="1">
      <c r="A33" s="4"/>
      <c r="B33" s="891" t="s">
        <v>469</v>
      </c>
      <c r="C33" s="4" t="s">
        <v>659</v>
      </c>
      <c r="D33" s="4"/>
      <c r="E33" s="4"/>
      <c r="F33" s="4"/>
      <c r="G33" s="4"/>
      <c r="H33" s="4"/>
      <c r="I33" s="4"/>
      <c r="J33" s="911" t="str">
        <f>IF($L$33="Select","Missing Response on Cover B",IF($L$33="NO","Must Be Yes to Qualify!",IF($L$33="Yes"," ")))</f>
        <v>Must Be Yes to Qualify!</v>
      </c>
      <c r="K33"/>
      <c r="L33" s="893" t="str">
        <f>'Cover B'!$L$33</f>
        <v>NO</v>
      </c>
      <c r="N33" s="779"/>
    </row>
    <row r="34" spans="1:14" ht="9.75" customHeight="1">
      <c r="A34" s="4"/>
      <c r="B34" s="891"/>
      <c r="C34" s="4"/>
      <c r="D34" s="4"/>
      <c r="E34" s="4"/>
      <c r="F34" s="4"/>
      <c r="G34" s="4"/>
      <c r="H34" s="4"/>
      <c r="I34" s="4"/>
      <c r="J34" s="751"/>
      <c r="K34" s="42"/>
      <c r="L34" s="751"/>
      <c r="N34" s="779"/>
    </row>
    <row r="35" spans="1:14" ht="18" customHeight="1">
      <c r="A35" s="4"/>
      <c r="B35" s="892" t="s">
        <v>662</v>
      </c>
      <c r="C35" s="4"/>
      <c r="D35" s="4"/>
      <c r="E35" s="4"/>
      <c r="F35" s="4"/>
      <c r="G35" s="4"/>
      <c r="H35" s="897"/>
      <c r="I35" s="4"/>
      <c r="J35" s="897"/>
      <c r="K35" s="42"/>
      <c r="L35" s="751"/>
      <c r="N35" s="779"/>
    </row>
    <row r="36" spans="1:14" ht="18" customHeight="1">
      <c r="A36" s="4"/>
      <c r="B36" s="891"/>
      <c r="C36" s="4" t="s">
        <v>663</v>
      </c>
      <c r="D36" s="4"/>
      <c r="E36" s="4"/>
      <c r="F36" s="4"/>
      <c r="G36" s="4"/>
      <c r="H36" s="4"/>
      <c r="I36" s="4"/>
      <c r="J36" s="751"/>
      <c r="K36" s="42"/>
      <c r="L36" s="893" t="str">
        <f>'Cover B'!$L$36</f>
        <v>NO</v>
      </c>
      <c r="N36" s="779"/>
    </row>
    <row r="37" spans="1:14" ht="18" customHeight="1">
      <c r="A37" s="4"/>
      <c r="B37" s="891"/>
      <c r="C37" s="4" t="s">
        <v>557</v>
      </c>
      <c r="D37" s="4"/>
      <c r="E37" s="4"/>
      <c r="F37" s="4"/>
      <c r="G37" s="4"/>
      <c r="H37" s="4"/>
      <c r="I37" s="6">
        <f>'Cover B'!$I$37</f>
        <v>0</v>
      </c>
      <c r="J37" s="898"/>
      <c r="K37" s="893"/>
      <c r="L37" s="898"/>
      <c r="N37" s="779"/>
    </row>
    <row r="38" spans="1:14" ht="18" customHeight="1">
      <c r="A38" s="4"/>
      <c r="B38" s="891"/>
      <c r="C38" s="4"/>
      <c r="D38" s="4"/>
      <c r="E38" s="4"/>
      <c r="F38" s="4"/>
      <c r="G38" s="4"/>
      <c r="H38" s="4"/>
      <c r="I38" s="1099" t="str">
        <f>IF($L$36="SELECT","MISSING TAXES RESPONSE - Cover B",IF($L$36="YES",IF(COUNTBLANK('Cover B'!$I$37)=1,"Missing Tax Years - See Cover B"," ")," "))</f>
        <v> </v>
      </c>
      <c r="J38" s="1099"/>
      <c r="K38" s="1099"/>
      <c r="L38" s="1099"/>
      <c r="N38" s="779"/>
    </row>
    <row r="39" spans="1:14" ht="24.75" customHeight="1">
      <c r="A39" s="4"/>
      <c r="B39" s="891"/>
      <c r="C39" s="797" t="s">
        <v>13</v>
      </c>
      <c r="D39" s="797"/>
      <c r="E39" s="4"/>
      <c r="F39" s="4"/>
      <c r="G39" s="4"/>
      <c r="H39" s="4"/>
      <c r="I39" s="4"/>
      <c r="J39" s="751"/>
      <c r="K39" s="42"/>
      <c r="L39" s="751"/>
      <c r="N39" s="779"/>
    </row>
    <row r="40" spans="1:14" ht="15.75" customHeight="1">
      <c r="A40" s="4"/>
      <c r="B40" s="891"/>
      <c r="C40" s="4" t="s">
        <v>558</v>
      </c>
      <c r="D40" s="4"/>
      <c r="E40" s="4"/>
      <c r="F40" s="4"/>
      <c r="G40" s="4"/>
      <c r="H40" s="4"/>
      <c r="I40" s="4"/>
      <c r="J40" s="751"/>
      <c r="K40" s="42"/>
      <c r="L40" s="751"/>
      <c r="N40" s="779"/>
    </row>
    <row r="41" spans="1:14" ht="15.75" customHeight="1">
      <c r="A41" s="4"/>
      <c r="B41" s="891"/>
      <c r="C41" s="4" t="s">
        <v>559</v>
      </c>
      <c r="D41" s="4"/>
      <c r="E41" s="4"/>
      <c r="F41" s="4"/>
      <c r="G41" s="4"/>
      <c r="H41" s="4"/>
      <c r="I41" s="4"/>
      <c r="J41" s="751"/>
      <c r="K41" s="42"/>
      <c r="L41" s="751"/>
      <c r="N41" s="779"/>
    </row>
    <row r="42" spans="1:12" ht="9.75" customHeight="1">
      <c r="A42" s="4"/>
      <c r="B42" s="4"/>
      <c r="C42" s="4"/>
      <c r="D42" s="4"/>
      <c r="E42" s="4"/>
      <c r="F42" s="4"/>
      <c r="G42" s="4"/>
      <c r="H42" s="4"/>
      <c r="I42" s="4"/>
      <c r="J42" s="29"/>
      <c r="K42" s="30"/>
      <c r="L42" s="29"/>
    </row>
    <row r="43" spans="1:12" ht="22.5" customHeight="1">
      <c r="A43" s="989" t="s">
        <v>783</v>
      </c>
      <c r="B43" s="17"/>
      <c r="C43" s="17"/>
      <c r="D43" s="17"/>
      <c r="E43" s="17"/>
      <c r="F43" s="17"/>
      <c r="G43" s="17"/>
      <c r="H43" s="17"/>
      <c r="I43" s="17"/>
      <c r="J43" s="18"/>
      <c r="K43" s="5"/>
      <c r="L43" s="18"/>
    </row>
    <row r="44" spans="1:12" ht="22.5" customHeight="1">
      <c r="A44"/>
      <c r="D44" s="27"/>
      <c r="E44" s="5" t="s">
        <v>784</v>
      </c>
      <c r="H44" s="5"/>
      <c r="I44" s="27"/>
      <c r="J44" s="5" t="s">
        <v>785</v>
      </c>
      <c r="K44"/>
      <c r="L44"/>
    </row>
    <row r="45" spans="1:12" ht="21" customHeight="1">
      <c r="A45"/>
      <c r="D45" s="28"/>
      <c r="E45" s="5" t="s">
        <v>786</v>
      </c>
      <c r="F45" s="751"/>
      <c r="G45" s="5"/>
      <c r="H45" s="5"/>
      <c r="I45" s="27"/>
      <c r="J45" s="5" t="s">
        <v>787</v>
      </c>
      <c r="K45" s="5"/>
      <c r="L45" s="18"/>
    </row>
    <row r="46" spans="1:12" ht="19.5" customHeight="1">
      <c r="A46" s="63"/>
      <c r="B46" s="134"/>
      <c r="C46" s="751"/>
      <c r="D46" s="28"/>
      <c r="E46" s="5" t="s">
        <v>788</v>
      </c>
      <c r="F46" s="751"/>
      <c r="G46" s="5"/>
      <c r="H46" s="5"/>
      <c r="I46" s="751"/>
      <c r="J46" s="5"/>
      <c r="K46" s="5"/>
      <c r="L46" s="18"/>
    </row>
    <row r="47" spans="1:12" ht="17.25" customHeight="1">
      <c r="A47" s="63"/>
      <c r="B47" s="895" t="s">
        <v>800</v>
      </c>
      <c r="C47" s="751"/>
      <c r="D47" s="751"/>
      <c r="E47" s="5"/>
      <c r="F47" s="751"/>
      <c r="G47" s="5"/>
      <c r="H47" s="5"/>
      <c r="I47" s="751"/>
      <c r="J47" s="5"/>
      <c r="K47" s="5"/>
      <c r="L47" s="18"/>
    </row>
    <row r="48" spans="1:12" ht="12.75" customHeight="1">
      <c r="A48" s="63"/>
      <c r="B48" s="134" t="s">
        <v>801</v>
      </c>
      <c r="C48" s="751"/>
      <c r="D48" s="751"/>
      <c r="E48" s="5"/>
      <c r="F48" s="751"/>
      <c r="G48" s="5"/>
      <c r="H48" s="5"/>
      <c r="I48" s="751"/>
      <c r="J48" s="5"/>
      <c r="K48" s="5"/>
      <c r="L48" s="18"/>
    </row>
    <row r="49" spans="1:12" ht="13.5" customHeight="1">
      <c r="A49" s="63"/>
      <c r="B49" s="134" t="s">
        <v>803</v>
      </c>
      <c r="C49" s="751"/>
      <c r="D49" s="751"/>
      <c r="E49" s="5"/>
      <c r="F49" s="751"/>
      <c r="G49" s="5"/>
      <c r="H49" s="5"/>
      <c r="I49" s="751"/>
      <c r="J49" s="5"/>
      <c r="K49" s="5"/>
      <c r="L49" s="18"/>
    </row>
    <row r="50" spans="1:12" ht="13.5" customHeight="1">
      <c r="A50" s="63"/>
      <c r="B50" s="134" t="s">
        <v>808</v>
      </c>
      <c r="C50" s="751"/>
      <c r="D50" s="751"/>
      <c r="E50" s="5"/>
      <c r="F50" s="751"/>
      <c r="G50" s="5"/>
      <c r="H50" s="5"/>
      <c r="I50" s="751"/>
      <c r="J50" s="5"/>
      <c r="K50" s="5"/>
      <c r="L50" s="18"/>
    </row>
    <row r="51" spans="1:12" ht="13.5" customHeight="1">
      <c r="A51" s="63"/>
      <c r="B51" s="134" t="s">
        <v>809</v>
      </c>
      <c r="C51" s="751"/>
      <c r="D51" s="751"/>
      <c r="E51" s="5"/>
      <c r="F51" s="751"/>
      <c r="G51" s="5"/>
      <c r="H51" s="5"/>
      <c r="I51" s="751"/>
      <c r="J51" s="5"/>
      <c r="K51" s="5"/>
      <c r="L51" s="18"/>
    </row>
    <row r="52" spans="1:12" ht="13.5" customHeight="1">
      <c r="A52" s="63"/>
      <c r="B52" s="134" t="s">
        <v>802</v>
      </c>
      <c r="C52" s="751"/>
      <c r="D52" s="751"/>
      <c r="E52" s="5"/>
      <c r="F52" s="751"/>
      <c r="G52" s="5"/>
      <c r="H52" s="5"/>
      <c r="I52" s="751"/>
      <c r="J52" s="5"/>
      <c r="K52" s="5"/>
      <c r="L52" s="18"/>
    </row>
    <row r="53" spans="1:12" ht="5.25" customHeight="1" thickBot="1">
      <c r="A53" s="19"/>
      <c r="B53" s="19"/>
      <c r="C53" s="19"/>
      <c r="D53" s="19"/>
      <c r="E53" s="19"/>
      <c r="F53" s="19"/>
      <c r="G53" s="19"/>
      <c r="H53" s="19"/>
      <c r="I53" s="19"/>
      <c r="J53" s="20"/>
      <c r="K53" s="19"/>
      <c r="L53" s="20"/>
    </row>
    <row r="54" spans="1:12" ht="23.25" customHeight="1">
      <c r="A54" s="797" t="s">
        <v>792</v>
      </c>
      <c r="B54" s="797"/>
      <c r="C54" s="4"/>
      <c r="D54" s="4"/>
      <c r="E54" s="4"/>
      <c r="F54" s="4"/>
      <c r="G54" s="4"/>
      <c r="H54" s="4"/>
      <c r="I54" s="4"/>
      <c r="J54" s="14"/>
      <c r="K54" s="4"/>
      <c r="L54" s="14"/>
    </row>
    <row r="55" spans="1:12" ht="15" customHeight="1">
      <c r="A55" s="4"/>
      <c r="B55" s="4"/>
      <c r="C55" s="4" t="s">
        <v>10</v>
      </c>
      <c r="D55" s="4"/>
      <c r="E55" s="4"/>
      <c r="F55" s="4"/>
      <c r="G55" s="4"/>
      <c r="H55" s="4"/>
      <c r="I55" s="4"/>
      <c r="J55" s="14"/>
      <c r="K55" s="4"/>
      <c r="L55" s="14"/>
    </row>
    <row r="56" spans="1:12" ht="14.25" customHeight="1">
      <c r="A56" s="1098" t="str">
        <f>Cover!$A$69</f>
        <v>DO NOT ALTER THIS APPLICATION IN ANY WAY or APPLICATION IS SUBJECT TO DISQUALIFICATION!</v>
      </c>
      <c r="B56" s="1098"/>
      <c r="C56" s="1098"/>
      <c r="D56" s="1098"/>
      <c r="E56" s="1098"/>
      <c r="F56" s="1098"/>
      <c r="G56" s="1098"/>
      <c r="H56" s="1098"/>
      <c r="I56" s="1098"/>
      <c r="J56" s="1098"/>
      <c r="K56" s="1098"/>
      <c r="L56" s="1098"/>
    </row>
    <row r="57" spans="1:12" ht="4.5" customHeight="1">
      <c r="A57" s="4"/>
      <c r="B57" s="4"/>
      <c r="C57" s="4"/>
      <c r="D57" s="4"/>
      <c r="E57" s="4"/>
      <c r="F57" s="4"/>
      <c r="G57" s="4"/>
      <c r="H57" s="4"/>
      <c r="I57" s="4"/>
      <c r="J57" s="14"/>
      <c r="K57" s="4"/>
      <c r="L57" s="14"/>
    </row>
    <row r="58" spans="1:12" ht="12.75">
      <c r="A58" s="4"/>
      <c r="B58" s="4" t="str">
        <f>Cover!$B$72</f>
        <v>  Our House Enterprises - Version 3</v>
      </c>
      <c r="C58" s="4"/>
      <c r="D58" s="4"/>
      <c r="E58" s="4"/>
      <c r="F58" s="4"/>
      <c r="G58" s="4"/>
      <c r="H58" s="4"/>
      <c r="I58" s="4"/>
      <c r="J58" s="4"/>
      <c r="K58" s="423" t="str">
        <f>("(")&amp;(Cover!$P$13)&amp;(" ")&amp;(Cover!$P$15)&amp;(")")</f>
        <v>(TN )</v>
      </c>
      <c r="L58" s="2">
        <f ca="1">NOW()</f>
        <v>41604.64208252315</v>
      </c>
    </row>
    <row r="59" ht="12.75">
      <c r="H59" s="32"/>
    </row>
    <row r="60" spans="4:12" ht="12.75" hidden="1">
      <c r="D60" s="32"/>
      <c r="E60" s="32"/>
      <c r="F60" s="32"/>
      <c r="G60" s="32"/>
      <c r="H60" s="32"/>
      <c r="I60" s="32"/>
      <c r="J60" s="32"/>
      <c r="L60" s="811"/>
    </row>
    <row r="61" spans="4:10" ht="12.75" hidden="1">
      <c r="D61" s="32"/>
      <c r="E61" s="32"/>
      <c r="F61" s="32"/>
      <c r="G61" s="32"/>
      <c r="H61" s="32"/>
      <c r="I61" s="32"/>
      <c r="J61" s="32" t="s">
        <v>641</v>
      </c>
    </row>
    <row r="62" spans="4:10" ht="12.75" hidden="1">
      <c r="D62" s="32"/>
      <c r="E62" s="32"/>
      <c r="F62" s="32"/>
      <c r="G62" s="32"/>
      <c r="H62" s="32"/>
      <c r="I62" s="32"/>
      <c r="J62" s="32" t="s">
        <v>641</v>
      </c>
    </row>
    <row r="63" spans="4:10" ht="12.75" hidden="1">
      <c r="D63" s="32">
        <v>2</v>
      </c>
      <c r="E63" s="1">
        <v>1</v>
      </c>
      <c r="F63" s="1" t="s">
        <v>782</v>
      </c>
      <c r="J63" s="1" t="s">
        <v>641</v>
      </c>
    </row>
    <row r="64" spans="5:10" ht="12.75" hidden="1">
      <c r="E64" s="1">
        <v>2</v>
      </c>
      <c r="F64" s="1" t="s">
        <v>789</v>
      </c>
      <c r="J64" s="1" t="s">
        <v>673</v>
      </c>
    </row>
    <row r="65" spans="5:10" ht="12.75" hidden="1">
      <c r="E65" s="1">
        <v>3</v>
      </c>
      <c r="F65" s="1" t="s">
        <v>790</v>
      </c>
      <c r="J65" s="1" t="s">
        <v>674</v>
      </c>
    </row>
    <row r="66" spans="5:6" ht="12.75" hidden="1">
      <c r="E66" s="1">
        <v>4</v>
      </c>
      <c r="F66" s="1" t="s">
        <v>791</v>
      </c>
    </row>
    <row r="67" ht="12.75" hidden="1"/>
    <row r="68" ht="12.75" hidden="1"/>
    <row r="69" ht="12.75" hidden="1"/>
    <row r="102" spans="25:28" ht="12.75">
      <c r="Y102" s="32" t="str">
        <f>LOOKUP($Z$102,$AA$102:$AB$104)</f>
        <v>SELECT</v>
      </c>
      <c r="Z102" s="32">
        <v>1</v>
      </c>
      <c r="AA102" s="1">
        <v>1</v>
      </c>
      <c r="AB102" s="1" t="s">
        <v>641</v>
      </c>
    </row>
    <row r="103" spans="25:28" ht="12.75">
      <c r="Y103" s="32" t="str">
        <f>LOOKUP($Z$103,$AA$102:$AB$104)</f>
        <v>SELECT</v>
      </c>
      <c r="Z103" s="32">
        <v>1</v>
      </c>
      <c r="AA103" s="1">
        <v>2</v>
      </c>
      <c r="AB103" s="1" t="s">
        <v>673</v>
      </c>
    </row>
    <row r="104" spans="25:28" ht="12.75">
      <c r="Y104" s="32" t="str">
        <f>LOOKUP($Z$104,$AA$102:$AB$104)</f>
        <v>SELECT</v>
      </c>
      <c r="Z104" s="32">
        <v>1</v>
      </c>
      <c r="AA104" s="1">
        <v>3</v>
      </c>
      <c r="AB104" s="1" t="s">
        <v>674</v>
      </c>
    </row>
    <row r="105" spans="25:26" ht="12.75">
      <c r="Y105" s="32"/>
      <c r="Z105" s="32"/>
    </row>
    <row r="109" spans="25:26" ht="12.75">
      <c r="Y109" s="907">
        <f>IF(Z110=1,0,5)</f>
        <v>0</v>
      </c>
      <c r="Z109" s="32" t="str">
        <f>$Z$111&amp;" - "&amp;$Z$125&amp;" - "&amp;$Z$158</f>
        <v>ERR - ERR - ERR</v>
      </c>
    </row>
    <row r="110" spans="25:26" ht="12.75">
      <c r="Y110" s="907">
        <f>IF(Z124=1,0,5)</f>
        <v>0</v>
      </c>
      <c r="Z110" s="32">
        <v>1</v>
      </c>
    </row>
    <row r="111" spans="25:29" ht="12.75">
      <c r="Y111" s="907">
        <f>IF(Z157=1,0,5)</f>
        <v>0</v>
      </c>
      <c r="Z111" s="32" t="str">
        <f>LOOKUP(Z110,AA111:AC123)</f>
        <v>ERR</v>
      </c>
      <c r="AA111" s="1">
        <v>1</v>
      </c>
      <c r="AB111" s="1" t="s">
        <v>641</v>
      </c>
      <c r="AC111" s="112" t="s">
        <v>688</v>
      </c>
    </row>
    <row r="112" spans="25:29" ht="12.75">
      <c r="Y112" s="908">
        <f>SUM(Y109:Y111)</f>
        <v>0</v>
      </c>
      <c r="Z112" s="32"/>
      <c r="AA112" s="1">
        <v>2</v>
      </c>
      <c r="AB112" s="1" t="s">
        <v>676</v>
      </c>
      <c r="AC112" s="112">
        <v>1</v>
      </c>
    </row>
    <row r="113" spans="25:29" ht="12.75">
      <c r="Y113" s="32" t="str">
        <f>IF(Y112&lt;15,"Missing Date of Birth Information"," ")</f>
        <v>Missing Date of Birth Information</v>
      </c>
      <c r="Z113" s="32"/>
      <c r="AA113" s="1">
        <v>3</v>
      </c>
      <c r="AB113" s="1" t="s">
        <v>677</v>
      </c>
      <c r="AC113" s="112">
        <v>2</v>
      </c>
    </row>
    <row r="114" spans="25:29" ht="12.75">
      <c r="Y114" s="32"/>
      <c r="Z114" s="32"/>
      <c r="AA114" s="1">
        <v>4</v>
      </c>
      <c r="AB114" s="1" t="s">
        <v>678</v>
      </c>
      <c r="AC114" s="112">
        <v>3</v>
      </c>
    </row>
    <row r="115" spans="23:32" ht="12.75">
      <c r="W115" s="811">
        <v>39051</v>
      </c>
      <c r="X115" s="811">
        <v>39051</v>
      </c>
      <c r="Y115" s="920">
        <f ca="1">NOW()</f>
        <v>41604.64208252315</v>
      </c>
      <c r="Z115" s="920">
        <f ca="1">NOW()</f>
        <v>41604.64208252315</v>
      </c>
      <c r="AA115" s="1">
        <v>5</v>
      </c>
      <c r="AB115" s="1" t="s">
        <v>679</v>
      </c>
      <c r="AC115" s="112">
        <v>4</v>
      </c>
      <c r="AF115" s="924"/>
    </row>
    <row r="116" spans="23:29" ht="12.75">
      <c r="W116" s="811">
        <v>33206</v>
      </c>
      <c r="X116" s="811">
        <v>30649</v>
      </c>
      <c r="Y116" s="921" t="str">
        <f>$Z$111&amp;"/"&amp;$Z$125&amp;"/"&amp;$Z$158</f>
        <v>ERR/ERR/ERR</v>
      </c>
      <c r="Z116" s="921" t="str">
        <f>$Z$111&amp;"/"&amp;$Z$125&amp;"/"&amp;$Z$158</f>
        <v>ERR/ERR/ERR</v>
      </c>
      <c r="AA116" s="1">
        <v>6</v>
      </c>
      <c r="AB116" s="1" t="s">
        <v>680</v>
      </c>
      <c r="AC116" s="112">
        <v>5</v>
      </c>
    </row>
    <row r="117" spans="23:29" ht="12.75">
      <c r="W117" s="923">
        <f>(W115-W116)</f>
        <v>5845</v>
      </c>
      <c r="X117" s="923">
        <f>(X115-X116)</f>
        <v>8402</v>
      </c>
      <c r="Y117" s="923" t="e">
        <f>($Z$115-$Z$116)</f>
        <v>#VALUE!</v>
      </c>
      <c r="Z117" s="923" t="e">
        <f>($Z$115-$Z$116)</f>
        <v>#VALUE!</v>
      </c>
      <c r="AA117" s="1">
        <v>7</v>
      </c>
      <c r="AB117" s="1" t="s">
        <v>681</v>
      </c>
      <c r="AC117" s="112">
        <v>6</v>
      </c>
    </row>
    <row r="118" spans="23:32" ht="12.75">
      <c r="W118" s="925">
        <f>W117</f>
        <v>5845</v>
      </c>
      <c r="X118" s="925">
        <f>X117</f>
        <v>8402</v>
      </c>
      <c r="Y118" s="925" t="str">
        <f>IF(Y112&lt;15," ",Y117)</f>
        <v> </v>
      </c>
      <c r="AA118" s="1">
        <v>8</v>
      </c>
      <c r="AB118" s="1" t="s">
        <v>682</v>
      </c>
      <c r="AC118" s="112">
        <v>7</v>
      </c>
      <c r="AF118" s="811"/>
    </row>
    <row r="119" spans="27:29" ht="12.75">
      <c r="AA119" s="1">
        <v>9</v>
      </c>
      <c r="AB119" s="1" t="s">
        <v>683</v>
      </c>
      <c r="AC119" s="112">
        <v>8</v>
      </c>
    </row>
    <row r="120" spans="23:29" ht="12.75">
      <c r="W120" s="811">
        <v>40512</v>
      </c>
      <c r="X120" s="811">
        <v>40512</v>
      </c>
      <c r="AA120" s="1">
        <v>10</v>
      </c>
      <c r="AB120" s="1" t="s">
        <v>684</v>
      </c>
      <c r="AC120" s="112">
        <v>9</v>
      </c>
    </row>
    <row r="121" spans="23:29" ht="12.75">
      <c r="W121" s="811">
        <v>34667</v>
      </c>
      <c r="X121" s="811">
        <v>32110</v>
      </c>
      <c r="AA121" s="1">
        <v>11</v>
      </c>
      <c r="AB121" s="1" t="s">
        <v>685</v>
      </c>
      <c r="AC121" s="112">
        <v>10</v>
      </c>
    </row>
    <row r="122" spans="23:29" ht="12.75">
      <c r="W122" s="923">
        <f>(W120-W121)</f>
        <v>5845</v>
      </c>
      <c r="X122" s="923">
        <f>(X120-X121)</f>
        <v>8402</v>
      </c>
      <c r="AA122" s="1">
        <v>12</v>
      </c>
      <c r="AB122" s="1" t="s">
        <v>686</v>
      </c>
      <c r="AC122" s="112">
        <v>11</v>
      </c>
    </row>
    <row r="123" spans="23:29" ht="12.75">
      <c r="W123" s="925">
        <f>W122</f>
        <v>5845</v>
      </c>
      <c r="X123" s="925">
        <f>X122</f>
        <v>8402</v>
      </c>
      <c r="AA123" s="1">
        <v>13</v>
      </c>
      <c r="AB123" s="1" t="s">
        <v>687</v>
      </c>
      <c r="AC123" s="112">
        <v>12</v>
      </c>
    </row>
    <row r="124" spans="26:29" ht="12.75">
      <c r="Z124" s="32">
        <v>1</v>
      </c>
      <c r="AC124" s="112"/>
    </row>
    <row r="125" spans="24:29" ht="12.75">
      <c r="X125" s="922" t="str">
        <f>IF(Y112&lt;15,"Missing Date of Birth",IF($Y$118&lt;5845,"ERROR in Date of Birth or Age Eligibility",IF($Y$118&lt;8036," ",IF($Z$166&gt;8401,"ERROR - Exceeds Age Eligibility"," "))))</f>
        <v>Missing Date of Birth</v>
      </c>
      <c r="Z125" s="32" t="str">
        <f>LOOKUP(Z124,AA125:AC156)</f>
        <v>ERR</v>
      </c>
      <c r="AA125" s="1">
        <v>1</v>
      </c>
      <c r="AB125" s="112" t="s">
        <v>641</v>
      </c>
      <c r="AC125" s="112" t="s">
        <v>688</v>
      </c>
    </row>
    <row r="126" spans="27:29" ht="12.75">
      <c r="AA126" s="1">
        <v>2</v>
      </c>
      <c r="AB126" s="112">
        <v>1</v>
      </c>
      <c r="AC126" s="112">
        <v>1</v>
      </c>
    </row>
    <row r="127" spans="27:29" ht="12.75">
      <c r="AA127" s="1">
        <v>3</v>
      </c>
      <c r="AB127" s="112">
        <v>2</v>
      </c>
      <c r="AC127" s="112">
        <v>2</v>
      </c>
    </row>
    <row r="128" spans="27:29" ht="12.75">
      <c r="AA128" s="1">
        <v>4</v>
      </c>
      <c r="AB128" s="112">
        <v>3</v>
      </c>
      <c r="AC128" s="112">
        <v>3</v>
      </c>
    </row>
    <row r="129" spans="27:29" ht="12.75">
      <c r="AA129" s="1">
        <v>5</v>
      </c>
      <c r="AB129" s="112">
        <v>4</v>
      </c>
      <c r="AC129" s="112">
        <v>4</v>
      </c>
    </row>
    <row r="130" spans="27:29" ht="12.75">
      <c r="AA130" s="1">
        <v>6</v>
      </c>
      <c r="AB130" s="112">
        <v>5</v>
      </c>
      <c r="AC130" s="112">
        <v>5</v>
      </c>
    </row>
    <row r="131" spans="27:29" ht="12.75">
      <c r="AA131" s="1">
        <v>7</v>
      </c>
      <c r="AB131" s="112">
        <v>6</v>
      </c>
      <c r="AC131" s="112">
        <v>6</v>
      </c>
    </row>
    <row r="132" spans="27:29" ht="12.75">
      <c r="AA132" s="1">
        <v>8</v>
      </c>
      <c r="AB132" s="112">
        <v>7</v>
      </c>
      <c r="AC132" s="112">
        <v>7</v>
      </c>
    </row>
    <row r="133" spans="27:29" ht="12.75">
      <c r="AA133" s="1">
        <v>9</v>
      </c>
      <c r="AB133" s="112">
        <v>8</v>
      </c>
      <c r="AC133" s="112">
        <v>8</v>
      </c>
    </row>
    <row r="134" spans="27:29" ht="12.75">
      <c r="AA134" s="1">
        <v>10</v>
      </c>
      <c r="AB134" s="112">
        <v>9</v>
      </c>
      <c r="AC134" s="112">
        <v>9</v>
      </c>
    </row>
    <row r="135" spans="27:29" ht="12.75">
      <c r="AA135" s="1">
        <v>11</v>
      </c>
      <c r="AB135" s="112">
        <v>10</v>
      </c>
      <c r="AC135" s="112">
        <v>10</v>
      </c>
    </row>
    <row r="136" spans="27:29" ht="12.75">
      <c r="AA136" s="1">
        <v>12</v>
      </c>
      <c r="AB136" s="112">
        <v>11</v>
      </c>
      <c r="AC136" s="112">
        <v>11</v>
      </c>
    </row>
    <row r="137" spans="27:29" ht="12.75">
      <c r="AA137" s="1">
        <v>13</v>
      </c>
      <c r="AB137" s="112">
        <v>12</v>
      </c>
      <c r="AC137" s="112">
        <v>12</v>
      </c>
    </row>
    <row r="138" spans="27:29" ht="12.75">
      <c r="AA138" s="1">
        <v>14</v>
      </c>
      <c r="AB138" s="112">
        <v>13</v>
      </c>
      <c r="AC138" s="112">
        <v>13</v>
      </c>
    </row>
    <row r="139" spans="27:29" ht="12.75">
      <c r="AA139" s="1">
        <v>15</v>
      </c>
      <c r="AB139" s="112">
        <v>14</v>
      </c>
      <c r="AC139" s="112">
        <v>14</v>
      </c>
    </row>
    <row r="140" spans="27:29" ht="12.75">
      <c r="AA140" s="1">
        <v>16</v>
      </c>
      <c r="AB140" s="112">
        <v>15</v>
      </c>
      <c r="AC140" s="112">
        <v>15</v>
      </c>
    </row>
    <row r="141" spans="27:29" ht="12.75">
      <c r="AA141" s="1">
        <v>17</v>
      </c>
      <c r="AB141" s="112">
        <v>16</v>
      </c>
      <c r="AC141" s="112">
        <v>16</v>
      </c>
    </row>
    <row r="142" spans="27:29" ht="12.75">
      <c r="AA142" s="1">
        <v>18</v>
      </c>
      <c r="AB142" s="112">
        <v>17</v>
      </c>
      <c r="AC142" s="112">
        <v>17</v>
      </c>
    </row>
    <row r="143" spans="27:29" ht="12.75">
      <c r="AA143" s="1">
        <v>19</v>
      </c>
      <c r="AB143" s="112">
        <v>18</v>
      </c>
      <c r="AC143" s="112">
        <v>18</v>
      </c>
    </row>
    <row r="144" spans="27:29" ht="12.75">
      <c r="AA144" s="1">
        <v>20</v>
      </c>
      <c r="AB144" s="112">
        <v>19</v>
      </c>
      <c r="AC144" s="112">
        <v>19</v>
      </c>
    </row>
    <row r="145" spans="27:29" ht="12.75">
      <c r="AA145" s="1">
        <v>21</v>
      </c>
      <c r="AB145" s="112">
        <v>20</v>
      </c>
      <c r="AC145" s="112">
        <v>20</v>
      </c>
    </row>
    <row r="146" spans="27:29" ht="12.75">
      <c r="AA146" s="1">
        <v>22</v>
      </c>
      <c r="AB146" s="112">
        <v>21</v>
      </c>
      <c r="AC146" s="112">
        <v>21</v>
      </c>
    </row>
    <row r="147" spans="27:29" ht="12.75">
      <c r="AA147" s="1">
        <v>23</v>
      </c>
      <c r="AB147" s="112">
        <v>22</v>
      </c>
      <c r="AC147" s="112">
        <v>22</v>
      </c>
    </row>
    <row r="148" spans="27:29" ht="12.75">
      <c r="AA148" s="1">
        <v>24</v>
      </c>
      <c r="AB148" s="112">
        <v>23</v>
      </c>
      <c r="AC148" s="112">
        <v>23</v>
      </c>
    </row>
    <row r="149" spans="27:29" ht="12.75">
      <c r="AA149" s="1">
        <v>25</v>
      </c>
      <c r="AB149" s="112">
        <v>24</v>
      </c>
      <c r="AC149" s="112">
        <v>24</v>
      </c>
    </row>
    <row r="150" spans="27:29" ht="12.75">
      <c r="AA150" s="1">
        <v>26</v>
      </c>
      <c r="AB150" s="112">
        <v>25</v>
      </c>
      <c r="AC150" s="112">
        <v>25</v>
      </c>
    </row>
    <row r="151" spans="27:29" ht="12.75">
      <c r="AA151" s="1">
        <v>27</v>
      </c>
      <c r="AB151" s="112">
        <v>26</v>
      </c>
      <c r="AC151" s="112">
        <v>26</v>
      </c>
    </row>
    <row r="152" spans="27:29" ht="12.75">
      <c r="AA152" s="1">
        <v>28</v>
      </c>
      <c r="AB152" s="112">
        <v>27</v>
      </c>
      <c r="AC152" s="112">
        <v>27</v>
      </c>
    </row>
    <row r="153" spans="27:29" ht="12.75">
      <c r="AA153" s="1">
        <v>29</v>
      </c>
      <c r="AB153" s="112">
        <v>28</v>
      </c>
      <c r="AC153" s="112">
        <v>28</v>
      </c>
    </row>
    <row r="154" spans="27:29" ht="12.75">
      <c r="AA154" s="1">
        <v>30</v>
      </c>
      <c r="AB154" s="112">
        <v>29</v>
      </c>
      <c r="AC154" s="112">
        <v>29</v>
      </c>
    </row>
    <row r="155" spans="27:29" ht="12.75">
      <c r="AA155" s="1">
        <v>31</v>
      </c>
      <c r="AB155" s="112">
        <v>30</v>
      </c>
      <c r="AC155" s="112">
        <v>30</v>
      </c>
    </row>
    <row r="156" spans="27:29" ht="12.75">
      <c r="AA156" s="1">
        <v>32</v>
      </c>
      <c r="AB156" s="112">
        <v>31</v>
      </c>
      <c r="AC156" s="112">
        <v>31</v>
      </c>
    </row>
    <row r="157" ht="12.75">
      <c r="Z157" s="32">
        <v>1</v>
      </c>
    </row>
    <row r="158" spans="26:29" ht="12.75">
      <c r="Z158" s="909" t="str">
        <f>LOOKUP($Z$157,$AA$158:$AC$1172)</f>
        <v>ERR</v>
      </c>
      <c r="AA158" s="1">
        <v>1</v>
      </c>
      <c r="AB158" s="112" t="s">
        <v>641</v>
      </c>
      <c r="AC158" s="354" t="s">
        <v>688</v>
      </c>
    </row>
    <row r="159" spans="27:33" ht="12.75">
      <c r="AA159" s="1">
        <v>2</v>
      </c>
      <c r="AB159" s="112">
        <v>1982</v>
      </c>
      <c r="AC159" s="904" t="s">
        <v>715</v>
      </c>
      <c r="AD159" s="811">
        <v>30285</v>
      </c>
      <c r="AE159" s="811">
        <v>38686</v>
      </c>
      <c r="AF159" s="923">
        <f>$AE$159-$AD$159</f>
        <v>8401</v>
      </c>
      <c r="AG159" s="927">
        <f>AF159</f>
        <v>8401</v>
      </c>
    </row>
    <row r="160" spans="27:31" ht="12.75">
      <c r="AA160" s="1">
        <v>3</v>
      </c>
      <c r="AB160" s="112">
        <v>1983</v>
      </c>
      <c r="AC160" s="904" t="s">
        <v>702</v>
      </c>
      <c r="AD160" s="811">
        <v>30650</v>
      </c>
      <c r="AE160" s="811">
        <v>39052</v>
      </c>
    </row>
    <row r="161" spans="27:31" ht="12.75">
      <c r="AA161" s="1">
        <v>4</v>
      </c>
      <c r="AB161" s="112">
        <v>1984</v>
      </c>
      <c r="AC161" s="904" t="s">
        <v>703</v>
      </c>
      <c r="AD161" s="811">
        <v>31016</v>
      </c>
      <c r="AE161" s="811">
        <v>39417</v>
      </c>
    </row>
    <row r="162" spans="27:31" ht="12.75">
      <c r="AA162" s="1">
        <v>5</v>
      </c>
      <c r="AB162" s="112">
        <v>1985</v>
      </c>
      <c r="AC162" s="904" t="s">
        <v>704</v>
      </c>
      <c r="AD162" s="811">
        <v>31381</v>
      </c>
      <c r="AE162" s="811">
        <v>39783</v>
      </c>
    </row>
    <row r="163" spans="25:31" ht="12.75">
      <c r="Y163" s="1" t="s">
        <v>716</v>
      </c>
      <c r="Z163" s="112" t="str">
        <f>Y116</f>
        <v>ERR/ERR/ERR</v>
      </c>
      <c r="AA163" s="1">
        <v>6</v>
      </c>
      <c r="AB163" s="112">
        <v>1986</v>
      </c>
      <c r="AC163" s="904" t="s">
        <v>705</v>
      </c>
      <c r="AD163" s="811">
        <v>31746</v>
      </c>
      <c r="AE163" s="811">
        <v>40148</v>
      </c>
    </row>
    <row r="164" spans="25:31" ht="12.75">
      <c r="Y164" s="354" t="s">
        <v>717</v>
      </c>
      <c r="Z164" s="928">
        <f>LOOKUP($Z$157,$AA$158:$AE$1172)</f>
        <v>0</v>
      </c>
      <c r="AA164" s="1">
        <v>7</v>
      </c>
      <c r="AB164" s="112">
        <v>1987</v>
      </c>
      <c r="AC164" s="904" t="s">
        <v>706</v>
      </c>
      <c r="AD164" s="811">
        <v>32111</v>
      </c>
      <c r="AE164" s="811">
        <v>40513</v>
      </c>
    </row>
    <row r="165" spans="26:31" ht="12.75">
      <c r="Z165" s="923" t="e">
        <f>Z164-Z163</f>
        <v>#VALUE!</v>
      </c>
      <c r="AA165" s="1">
        <v>8</v>
      </c>
      <c r="AB165" s="112">
        <v>1988</v>
      </c>
      <c r="AC165" s="904" t="s">
        <v>707</v>
      </c>
      <c r="AD165" s="811">
        <v>32477</v>
      </c>
      <c r="AE165" s="811">
        <v>40878</v>
      </c>
    </row>
    <row r="166" spans="26:31" ht="12.75">
      <c r="Z166" s="927" t="e">
        <f>Z165</f>
        <v>#VALUE!</v>
      </c>
      <c r="AA166" s="1">
        <v>9</v>
      </c>
      <c r="AB166" s="112">
        <v>1989</v>
      </c>
      <c r="AC166" s="904" t="s">
        <v>708</v>
      </c>
      <c r="AD166" s="811">
        <v>32842</v>
      </c>
      <c r="AE166" s="811">
        <v>41244</v>
      </c>
    </row>
    <row r="167" spans="27:31" ht="12.75">
      <c r="AA167" s="1">
        <v>10</v>
      </c>
      <c r="AB167" s="112">
        <v>1990</v>
      </c>
      <c r="AC167" s="904" t="s">
        <v>709</v>
      </c>
      <c r="AD167" s="811">
        <v>33207</v>
      </c>
      <c r="AE167" s="811">
        <v>41609</v>
      </c>
    </row>
    <row r="168" spans="27:31" ht="12.75">
      <c r="AA168" s="1">
        <v>11</v>
      </c>
      <c r="AB168" s="112">
        <v>1991</v>
      </c>
      <c r="AC168" s="904" t="s">
        <v>710</v>
      </c>
      <c r="AD168" s="811">
        <v>33572</v>
      </c>
      <c r="AE168" s="811">
        <v>41974</v>
      </c>
    </row>
    <row r="169" spans="27:31" ht="12.75">
      <c r="AA169" s="1">
        <v>12</v>
      </c>
      <c r="AB169" s="112">
        <v>1992</v>
      </c>
      <c r="AC169" s="904" t="s">
        <v>711</v>
      </c>
      <c r="AD169" s="811">
        <v>33938</v>
      </c>
      <c r="AE169" s="811">
        <v>42339</v>
      </c>
    </row>
    <row r="170" spans="27:31" ht="12.75">
      <c r="AA170" s="1">
        <v>13</v>
      </c>
      <c r="AB170" s="112">
        <v>1993</v>
      </c>
      <c r="AC170" s="904" t="s">
        <v>712</v>
      </c>
      <c r="AD170" s="811">
        <v>34303</v>
      </c>
      <c r="AE170" s="811">
        <v>42705</v>
      </c>
    </row>
    <row r="171" spans="27:31" ht="12.75">
      <c r="AA171" s="1">
        <v>14</v>
      </c>
      <c r="AB171" s="112">
        <v>1994</v>
      </c>
      <c r="AC171" s="904" t="s">
        <v>713</v>
      </c>
      <c r="AD171" s="811">
        <v>34668</v>
      </c>
      <c r="AE171" s="811">
        <v>43070</v>
      </c>
    </row>
    <row r="172" spans="27:31" ht="12.75">
      <c r="AA172" s="1">
        <v>15</v>
      </c>
      <c r="AB172" s="112">
        <v>1995</v>
      </c>
      <c r="AC172" s="904" t="s">
        <v>714</v>
      </c>
      <c r="AD172" s="811">
        <v>35033</v>
      </c>
      <c r="AE172" s="811">
        <v>43435</v>
      </c>
    </row>
    <row r="176" ht="12.75">
      <c r="Z176" s="1" t="str">
        <f>IF(L19&gt;=1994,"MET","ERROR")</f>
        <v>ERROR</v>
      </c>
    </row>
    <row r="177" ht="12.75">
      <c r="Z177" s="1" t="str">
        <f>IF(L21="YES","MET","ERROR")</f>
        <v>ERROR</v>
      </c>
    </row>
  </sheetData>
  <sheetProtection password="B08B" sheet="1" objects="1" scenarios="1"/>
  <mergeCells count="6">
    <mergeCell ref="A10:L10"/>
    <mergeCell ref="A12:L12"/>
    <mergeCell ref="A56:L56"/>
    <mergeCell ref="I38:L38"/>
    <mergeCell ref="A11:L11"/>
    <mergeCell ref="H23:K23"/>
  </mergeCells>
  <dataValidations count="4">
    <dataValidation type="whole" allowBlank="1" showInputMessage="1" showErrorMessage="1" sqref="L19">
      <formula1>1994</formula1>
      <formula2>2014</formula2>
    </dataValidation>
    <dataValidation type="list" allowBlank="1" showInputMessage="1" showErrorMessage="1" sqref="I20">
      <formula1>"Select, Yes, No"</formula1>
    </dataValidation>
    <dataValidation type="list" allowBlank="1" showInputMessage="1" showErrorMessage="1" sqref="L21">
      <formula1>"Select, Yes, No"</formula1>
    </dataValidation>
    <dataValidation type="list" allowBlank="1" showInputMessage="1" showErrorMessage="1" sqref="H23:K23">
      <formula1>"Use Arrow To Select, 11th Grade Junior, 12th Grade Senior, HS Graduate"</formula1>
    </dataValidation>
  </dataValidations>
  <printOptions/>
  <pageMargins left="0.5" right="0.5" top="0.5" bottom="0.5" header="0.5" footer="0.5"/>
  <pageSetup fitToHeight="1" fitToWidth="1" horizontalDpi="300" verticalDpi="300" orientation="portrait"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A1" sqref="A1"/>
    </sheetView>
  </sheetViews>
  <sheetFormatPr defaultColWidth="9.140625" defaultRowHeight="12.75"/>
  <cols>
    <col min="1" max="2" width="2.7109375" style="338" customWidth="1"/>
    <col min="3" max="6" width="9.140625" style="338" customWidth="1"/>
    <col min="7" max="8" width="8.140625" style="338" customWidth="1"/>
    <col min="9" max="11" width="9.140625" style="338" customWidth="1"/>
    <col min="12" max="12" width="11.140625" style="338" customWidth="1"/>
    <col min="13" max="16384" width="9.140625" style="338" customWidth="1"/>
  </cols>
  <sheetData>
    <row r="1" ht="12.75">
      <c r="A1" s="966"/>
    </row>
    <row r="2" spans="2:12" ht="18">
      <c r="B2" s="967"/>
      <c r="C2" s="968" t="s">
        <v>752</v>
      </c>
      <c r="D2" s="967"/>
      <c r="E2" s="967"/>
      <c r="F2" s="967"/>
      <c r="G2" s="967"/>
      <c r="H2" s="967"/>
      <c r="I2" s="967"/>
      <c r="J2" s="967"/>
      <c r="K2" s="967"/>
      <c r="L2" s="967"/>
    </row>
    <row r="3" ht="12.75"/>
    <row r="4" spans="1:12" ht="18">
      <c r="A4" s="353"/>
      <c r="B4" s="969"/>
      <c r="C4" s="547"/>
      <c r="D4" s="969"/>
      <c r="E4" s="969"/>
      <c r="F4" s="969"/>
      <c r="G4" s="969"/>
      <c r="H4" s="969"/>
      <c r="I4" s="969"/>
      <c r="J4" s="969"/>
      <c r="L4" s="423"/>
    </row>
    <row r="5" spans="1:12" ht="15.75">
      <c r="A5" s="969"/>
      <c r="B5" s="970"/>
      <c r="C5" s="969"/>
      <c r="D5" s="969"/>
      <c r="E5" s="969"/>
      <c r="F5" s="969"/>
      <c r="G5" s="969"/>
      <c r="H5" s="969"/>
      <c r="I5" s="969"/>
      <c r="J5" s="969"/>
      <c r="K5" s="969"/>
      <c r="L5" s="971"/>
    </row>
    <row r="6" spans="1:12" ht="15">
      <c r="A6" s="969"/>
      <c r="B6" s="969"/>
      <c r="C6" s="972" t="s">
        <v>753</v>
      </c>
      <c r="D6" s="969"/>
      <c r="E6" s="969"/>
      <c r="F6" s="969"/>
      <c r="G6" s="969"/>
      <c r="H6" s="969"/>
      <c r="I6" s="969"/>
      <c r="J6" s="969"/>
      <c r="K6" s="969"/>
      <c r="L6" s="969"/>
    </row>
    <row r="7" spans="1:12" ht="15">
      <c r="A7" s="969"/>
      <c r="B7" s="969"/>
      <c r="C7" s="972" t="s">
        <v>754</v>
      </c>
      <c r="D7" s="969"/>
      <c r="E7" s="969"/>
      <c r="F7" s="969"/>
      <c r="G7" s="969"/>
      <c r="H7" s="969"/>
      <c r="I7" s="969"/>
      <c r="J7" s="969"/>
      <c r="K7" s="969"/>
      <c r="L7" s="969"/>
    </row>
    <row r="8" spans="1:12" ht="14.25">
      <c r="A8" s="969"/>
      <c r="B8" s="969"/>
      <c r="C8" s="973"/>
      <c r="D8" s="969"/>
      <c r="E8" s="969"/>
      <c r="F8" s="969"/>
      <c r="G8" s="969"/>
      <c r="H8" s="969"/>
      <c r="I8" s="969"/>
      <c r="J8" s="969"/>
      <c r="K8" s="969"/>
      <c r="L8" s="969"/>
    </row>
    <row r="9" spans="1:12" ht="12.75">
      <c r="A9" s="969"/>
      <c r="B9" s="969"/>
      <c r="C9" s="969"/>
      <c r="D9" s="969"/>
      <c r="E9" s="969"/>
      <c r="F9" s="969"/>
      <c r="G9" s="969"/>
      <c r="H9" s="969"/>
      <c r="I9" s="969"/>
      <c r="J9" s="969"/>
      <c r="K9" s="969"/>
      <c r="L9" s="969"/>
    </row>
    <row r="10" spans="1:12" ht="12.75">
      <c r="A10" s="969"/>
      <c r="B10" s="969"/>
      <c r="C10" s="969"/>
      <c r="D10" s="969"/>
      <c r="E10" s="969"/>
      <c r="F10" s="969"/>
      <c r="G10" s="969"/>
      <c r="H10" s="969"/>
      <c r="I10" s="969"/>
      <c r="J10" s="969"/>
      <c r="K10" s="969"/>
      <c r="L10" s="969"/>
    </row>
    <row r="11" spans="1:12" ht="12.75">
      <c r="A11" s="969"/>
      <c r="B11" s="969"/>
      <c r="C11" s="969"/>
      <c r="D11" s="969"/>
      <c r="E11" s="969"/>
      <c r="F11" s="969"/>
      <c r="G11" s="969"/>
      <c r="H11" s="969"/>
      <c r="I11" s="969"/>
      <c r="J11" s="969"/>
      <c r="K11" s="969"/>
      <c r="L11" s="969"/>
    </row>
    <row r="12" spans="1:12" ht="12.75">
      <c r="A12" s="969"/>
      <c r="B12" s="969"/>
      <c r="C12" s="969"/>
      <c r="D12" s="969"/>
      <c r="E12" s="969"/>
      <c r="F12" s="969"/>
      <c r="G12" s="969"/>
      <c r="H12" s="969"/>
      <c r="I12" s="969"/>
      <c r="J12" s="969"/>
      <c r="K12" s="969"/>
      <c r="L12" s="969"/>
    </row>
    <row r="13" spans="1:12" ht="12.75">
      <c r="A13" s="969"/>
      <c r="B13" s="969"/>
      <c r="C13" s="969"/>
      <c r="D13" s="969"/>
      <c r="E13" s="969"/>
      <c r="F13" s="969"/>
      <c r="G13" s="969"/>
      <c r="H13" s="969"/>
      <c r="I13" s="969"/>
      <c r="J13" s="969"/>
      <c r="K13" s="969"/>
      <c r="L13" s="969"/>
    </row>
    <row r="14" spans="1:12" ht="12.75">
      <c r="A14" s="969"/>
      <c r="B14" s="969"/>
      <c r="C14" s="969"/>
      <c r="D14" s="969"/>
      <c r="E14" s="969"/>
      <c r="F14" s="969"/>
      <c r="G14" s="969"/>
      <c r="H14" s="969"/>
      <c r="I14" s="969"/>
      <c r="J14" s="969"/>
      <c r="K14" s="969"/>
      <c r="L14" s="969"/>
    </row>
    <row r="15" spans="1:12" ht="12.75">
      <c r="A15" s="969"/>
      <c r="B15" s="969"/>
      <c r="C15" s="969"/>
      <c r="D15" s="969"/>
      <c r="E15" s="969"/>
      <c r="F15" s="969"/>
      <c r="G15" s="969"/>
      <c r="H15" s="969"/>
      <c r="I15" s="969"/>
      <c r="J15" s="969"/>
      <c r="K15" s="969"/>
      <c r="L15" s="969"/>
    </row>
    <row r="16" spans="1:12" ht="12.75">
      <c r="A16" s="969"/>
      <c r="B16" s="969"/>
      <c r="C16" s="969"/>
      <c r="D16" s="969"/>
      <c r="E16" s="969"/>
      <c r="F16" s="969"/>
      <c r="G16" s="969"/>
      <c r="H16" s="969"/>
      <c r="I16" s="969"/>
      <c r="J16" s="969"/>
      <c r="K16" s="969"/>
      <c r="L16" s="969"/>
    </row>
    <row r="17" spans="1:12" ht="12.75">
      <c r="A17" s="969"/>
      <c r="B17" s="969"/>
      <c r="C17" s="969"/>
      <c r="D17" s="969"/>
      <c r="E17" s="969"/>
      <c r="F17" s="969"/>
      <c r="G17" s="969"/>
      <c r="H17" s="969"/>
      <c r="I17" s="969"/>
      <c r="J17" s="969"/>
      <c r="K17" s="969"/>
      <c r="L17" s="969"/>
    </row>
    <row r="18" spans="1:12" ht="12.75">
      <c r="A18" s="969"/>
      <c r="B18" s="969"/>
      <c r="C18" s="969"/>
      <c r="D18" s="969"/>
      <c r="E18" s="969"/>
      <c r="F18" s="969"/>
      <c r="G18" s="969"/>
      <c r="H18" s="969"/>
      <c r="I18" s="969"/>
      <c r="J18" s="969"/>
      <c r="K18" s="969"/>
      <c r="L18" s="969"/>
    </row>
    <row r="19" spans="1:12" ht="12.75">
      <c r="A19" s="969"/>
      <c r="B19" s="969"/>
      <c r="C19" s="969"/>
      <c r="D19" s="969"/>
      <c r="E19" s="969"/>
      <c r="F19" s="969"/>
      <c r="G19" s="969"/>
      <c r="H19" s="969"/>
      <c r="I19" s="969"/>
      <c r="J19" s="969"/>
      <c r="K19" s="969"/>
      <c r="L19" s="969"/>
    </row>
    <row r="20" spans="1:12" ht="12.75">
      <c r="A20" s="969"/>
      <c r="B20" s="969"/>
      <c r="C20" s="969"/>
      <c r="D20" s="969"/>
      <c r="E20" s="969"/>
      <c r="F20" s="969"/>
      <c r="G20" s="969"/>
      <c r="H20" s="969"/>
      <c r="I20" s="969"/>
      <c r="J20" s="969"/>
      <c r="K20" s="969"/>
      <c r="L20" s="969"/>
    </row>
    <row r="21" spans="1:12" ht="12.75">
      <c r="A21" s="969"/>
      <c r="B21" s="969"/>
      <c r="C21" s="969"/>
      <c r="D21" s="969"/>
      <c r="E21" s="969"/>
      <c r="F21" s="969"/>
      <c r="G21" s="969"/>
      <c r="H21" s="969"/>
      <c r="I21" s="969"/>
      <c r="J21" s="969"/>
      <c r="K21" s="969"/>
      <c r="L21" s="969"/>
    </row>
    <row r="22" spans="1:12" ht="15">
      <c r="A22" s="969"/>
      <c r="B22" s="969"/>
      <c r="C22" s="972" t="s">
        <v>755</v>
      </c>
      <c r="D22" s="969"/>
      <c r="E22" s="969"/>
      <c r="F22" s="969"/>
      <c r="G22" s="969"/>
      <c r="H22" s="969"/>
      <c r="I22" s="969"/>
      <c r="J22" s="969"/>
      <c r="K22" s="969"/>
      <c r="L22" s="969"/>
    </row>
    <row r="23" spans="1:12" ht="15">
      <c r="A23" s="969"/>
      <c r="B23" s="969"/>
      <c r="C23" s="972" t="s">
        <v>756</v>
      </c>
      <c r="D23" s="969"/>
      <c r="E23" s="969"/>
      <c r="F23" s="969"/>
      <c r="G23" s="969"/>
      <c r="H23" s="969"/>
      <c r="I23" s="969"/>
      <c r="J23" s="969"/>
      <c r="K23" s="969"/>
      <c r="L23" s="969"/>
    </row>
    <row r="24" spans="1:12" ht="12.75">
      <c r="A24" s="969"/>
      <c r="B24" s="969"/>
      <c r="C24" s="969"/>
      <c r="D24" s="969"/>
      <c r="E24" s="969"/>
      <c r="F24" s="969"/>
      <c r="G24" s="969"/>
      <c r="H24" s="969"/>
      <c r="I24" s="969"/>
      <c r="J24" s="969"/>
      <c r="K24" s="969"/>
      <c r="L24" s="969"/>
    </row>
    <row r="25" spans="1:12" ht="12.75">
      <c r="A25" s="969"/>
      <c r="B25" s="969"/>
      <c r="C25" s="969"/>
      <c r="D25" s="969"/>
      <c r="E25" s="969"/>
      <c r="F25" s="969"/>
      <c r="G25" s="969"/>
      <c r="H25" s="969"/>
      <c r="I25" s="969"/>
      <c r="J25" s="969"/>
      <c r="K25" s="969"/>
      <c r="L25" s="969"/>
    </row>
    <row r="26" spans="1:12" ht="12.75">
      <c r="A26" s="969"/>
      <c r="B26" s="969"/>
      <c r="C26" s="969"/>
      <c r="D26" s="969"/>
      <c r="E26" s="969"/>
      <c r="F26" s="969"/>
      <c r="G26" s="969"/>
      <c r="H26" s="969"/>
      <c r="I26" s="969"/>
      <c r="J26" s="969"/>
      <c r="K26" s="969"/>
      <c r="L26" s="969"/>
    </row>
    <row r="27" spans="1:12" ht="12.75">
      <c r="A27" s="969"/>
      <c r="B27" s="969"/>
      <c r="C27" s="969"/>
      <c r="D27" s="969"/>
      <c r="E27" s="969"/>
      <c r="F27" s="969"/>
      <c r="G27" s="969"/>
      <c r="H27" s="969"/>
      <c r="I27" s="969"/>
      <c r="J27" s="969"/>
      <c r="K27" s="969"/>
      <c r="L27" s="969"/>
    </row>
    <row r="28" spans="1:12" ht="12.75">
      <c r="A28" s="969"/>
      <c r="B28" s="969"/>
      <c r="C28" s="969"/>
      <c r="D28" s="969"/>
      <c r="E28" s="969"/>
      <c r="F28" s="969"/>
      <c r="G28" s="969"/>
      <c r="H28" s="969"/>
      <c r="I28" s="969"/>
      <c r="J28" s="969"/>
      <c r="K28" s="969"/>
      <c r="L28" s="969"/>
    </row>
    <row r="29" spans="1:12" ht="12.75">
      <c r="A29" s="969"/>
      <c r="B29" s="969"/>
      <c r="C29" s="969"/>
      <c r="D29" s="969"/>
      <c r="E29" s="969"/>
      <c r="F29" s="969"/>
      <c r="G29" s="969"/>
      <c r="H29" s="969"/>
      <c r="I29" s="969"/>
      <c r="J29" s="969"/>
      <c r="K29" s="969"/>
      <c r="L29" s="969"/>
    </row>
    <row r="30" spans="1:12" ht="12.75">
      <c r="A30" s="969"/>
      <c r="B30" s="969"/>
      <c r="C30" s="969"/>
      <c r="D30" s="969"/>
      <c r="E30" s="969"/>
      <c r="F30" s="969"/>
      <c r="G30" s="969"/>
      <c r="H30" s="969"/>
      <c r="I30" s="969"/>
      <c r="J30" s="969"/>
      <c r="K30" s="969"/>
      <c r="L30" s="969"/>
    </row>
    <row r="31" spans="1:12" ht="12.75">
      <c r="A31" s="969"/>
      <c r="B31" s="969"/>
      <c r="C31" s="969"/>
      <c r="D31" s="969"/>
      <c r="E31" s="969"/>
      <c r="F31" s="969"/>
      <c r="G31" s="969"/>
      <c r="H31" s="969"/>
      <c r="I31" s="969"/>
      <c r="J31" s="969"/>
      <c r="K31" s="969"/>
      <c r="L31" s="969"/>
    </row>
    <row r="32" spans="1:12" ht="12.75">
      <c r="A32" s="969"/>
      <c r="B32" s="969"/>
      <c r="C32" s="969"/>
      <c r="D32" s="969"/>
      <c r="E32" s="969"/>
      <c r="F32" s="969"/>
      <c r="G32" s="969"/>
      <c r="H32" s="969"/>
      <c r="I32" s="969"/>
      <c r="J32" s="969"/>
      <c r="K32" s="969"/>
      <c r="L32" s="969"/>
    </row>
    <row r="33" spans="1:12" ht="14.25">
      <c r="A33" s="969"/>
      <c r="B33" s="969"/>
      <c r="C33" s="973"/>
      <c r="D33" s="969"/>
      <c r="E33" s="969"/>
      <c r="F33" s="969"/>
      <c r="G33" s="969"/>
      <c r="H33" s="969"/>
      <c r="I33" s="969"/>
      <c r="J33" s="969"/>
      <c r="K33" s="969"/>
      <c r="L33" s="969"/>
    </row>
    <row r="34" spans="1:12" ht="12.75">
      <c r="A34" s="969"/>
      <c r="B34" s="969"/>
      <c r="C34" s="969"/>
      <c r="D34" s="969"/>
      <c r="E34" s="969"/>
      <c r="F34" s="969"/>
      <c r="G34" s="969"/>
      <c r="H34" s="969"/>
      <c r="I34" s="969"/>
      <c r="J34" s="969"/>
      <c r="K34" s="969"/>
      <c r="L34" s="969"/>
    </row>
    <row r="35" spans="1:12" ht="12.75">
      <c r="A35" s="969"/>
      <c r="B35" s="969"/>
      <c r="C35" s="969"/>
      <c r="D35" s="969"/>
      <c r="E35" s="969"/>
      <c r="F35" s="969"/>
      <c r="G35" s="969"/>
      <c r="H35" s="969"/>
      <c r="I35" s="969"/>
      <c r="J35" s="969"/>
      <c r="K35" s="969"/>
      <c r="L35" s="969"/>
    </row>
    <row r="36" spans="1:12" ht="12.75">
      <c r="A36" s="969"/>
      <c r="B36" s="969"/>
      <c r="C36" s="969"/>
      <c r="D36" s="969"/>
      <c r="E36" s="969"/>
      <c r="F36" s="969"/>
      <c r="G36" s="969"/>
      <c r="H36" s="969"/>
      <c r="I36" s="969"/>
      <c r="J36" s="969"/>
      <c r="K36" s="969"/>
      <c r="L36" s="969"/>
    </row>
    <row r="37" spans="1:12" ht="12.75">
      <c r="A37" s="969"/>
      <c r="B37" s="969"/>
      <c r="C37" s="969"/>
      <c r="D37" s="969"/>
      <c r="E37" s="969"/>
      <c r="F37" s="969"/>
      <c r="G37" s="969"/>
      <c r="H37" s="969"/>
      <c r="I37" s="969"/>
      <c r="J37" s="969"/>
      <c r="K37" s="969"/>
      <c r="L37" s="969"/>
    </row>
    <row r="38" spans="1:12" ht="12.75">
      <c r="A38" s="969"/>
      <c r="B38" s="969"/>
      <c r="C38" s="969"/>
      <c r="D38" s="969"/>
      <c r="E38" s="969"/>
      <c r="F38" s="969"/>
      <c r="G38" s="969"/>
      <c r="H38" s="969"/>
      <c r="I38" s="969"/>
      <c r="J38" s="969"/>
      <c r="K38" s="969"/>
      <c r="L38" s="969"/>
    </row>
    <row r="39" spans="1:12" ht="12.75">
      <c r="A39" s="969"/>
      <c r="B39" s="969"/>
      <c r="C39" s="969"/>
      <c r="D39" s="969"/>
      <c r="E39" s="969"/>
      <c r="F39" s="969"/>
      <c r="G39" s="969"/>
      <c r="H39" s="969"/>
      <c r="I39" s="969"/>
      <c r="J39" s="969"/>
      <c r="K39" s="969"/>
      <c r="L39" s="969"/>
    </row>
    <row r="40" spans="1:12" ht="12.75">
      <c r="A40" s="969"/>
      <c r="B40" s="969"/>
      <c r="C40" s="969"/>
      <c r="D40" s="969"/>
      <c r="E40" s="969"/>
      <c r="F40" s="969"/>
      <c r="G40" s="969"/>
      <c r="H40" s="969"/>
      <c r="I40" s="969"/>
      <c r="J40" s="969"/>
      <c r="K40" s="969"/>
      <c r="L40" s="969"/>
    </row>
    <row r="41" spans="1:12" ht="15">
      <c r="A41" s="969"/>
      <c r="B41" s="969"/>
      <c r="C41" s="972" t="s">
        <v>757</v>
      </c>
      <c r="D41" s="969"/>
      <c r="E41" s="969"/>
      <c r="F41" s="969"/>
      <c r="G41" s="969"/>
      <c r="H41" s="969"/>
      <c r="I41" s="969"/>
      <c r="J41" s="969"/>
      <c r="K41" s="969"/>
      <c r="L41" s="969"/>
    </row>
    <row r="42" spans="1:12" ht="15">
      <c r="A42" s="969"/>
      <c r="B42" s="969"/>
      <c r="C42" s="972" t="s">
        <v>758</v>
      </c>
      <c r="D42" s="969"/>
      <c r="E42" s="969"/>
      <c r="F42" s="969"/>
      <c r="G42" s="969"/>
      <c r="H42" s="969"/>
      <c r="I42" s="969"/>
      <c r="J42" s="969"/>
      <c r="K42" s="969"/>
      <c r="L42" s="969"/>
    </row>
    <row r="43" spans="1:12" ht="12.75">
      <c r="A43" s="969"/>
      <c r="B43" s="969"/>
      <c r="C43" s="969"/>
      <c r="D43" s="969"/>
      <c r="E43" s="969"/>
      <c r="F43" s="969"/>
      <c r="G43" s="969"/>
      <c r="H43" s="969"/>
      <c r="I43" s="969"/>
      <c r="J43" s="969"/>
      <c r="K43" s="969"/>
      <c r="L43" s="969"/>
    </row>
    <row r="44" spans="1:12" ht="12.75">
      <c r="A44" s="969"/>
      <c r="B44" s="969"/>
      <c r="C44" s="969"/>
      <c r="D44" s="969"/>
      <c r="E44" s="969"/>
      <c r="F44" s="969"/>
      <c r="G44" s="969"/>
      <c r="H44" s="969"/>
      <c r="I44" s="969"/>
      <c r="J44" s="969"/>
      <c r="K44" s="969"/>
      <c r="L44" s="969"/>
    </row>
    <row r="45" spans="1:12" ht="15.75">
      <c r="A45" s="969"/>
      <c r="B45" s="970"/>
      <c r="C45" s="969"/>
      <c r="D45" s="969"/>
      <c r="E45" s="969"/>
      <c r="F45" s="969"/>
      <c r="G45" s="969"/>
      <c r="H45" s="969"/>
      <c r="I45" s="969"/>
      <c r="J45" s="969"/>
      <c r="K45" s="969"/>
      <c r="L45" s="969"/>
    </row>
    <row r="46" spans="1:12" ht="14.25">
      <c r="A46" s="969"/>
      <c r="B46" s="969"/>
      <c r="C46" s="973"/>
      <c r="D46" s="969"/>
      <c r="E46" s="969"/>
      <c r="F46" s="969"/>
      <c r="G46" s="969"/>
      <c r="H46" s="969"/>
      <c r="I46" s="969"/>
      <c r="J46" s="969"/>
      <c r="K46" s="969"/>
      <c r="L46" s="969"/>
    </row>
    <row r="47" spans="1:12" ht="14.25">
      <c r="A47" s="969"/>
      <c r="B47" s="969"/>
      <c r="C47" s="973"/>
      <c r="D47" s="969"/>
      <c r="E47" s="969"/>
      <c r="F47" s="969"/>
      <c r="G47" s="969"/>
      <c r="H47" s="969"/>
      <c r="I47" s="969"/>
      <c r="J47" s="969"/>
      <c r="K47" s="969"/>
      <c r="L47" s="969"/>
    </row>
    <row r="48" spans="1:12" ht="12.75">
      <c r="A48" s="969"/>
      <c r="B48" s="969"/>
      <c r="C48" s="969"/>
      <c r="D48" s="969"/>
      <c r="E48" s="969"/>
      <c r="F48" s="969"/>
      <c r="G48" s="969"/>
      <c r="H48" s="969"/>
      <c r="I48" s="969"/>
      <c r="J48" s="969"/>
      <c r="K48" s="969"/>
      <c r="L48" s="969"/>
    </row>
    <row r="49" spans="1:12" ht="12.75">
      <c r="A49" s="969"/>
      <c r="B49" s="969"/>
      <c r="C49" s="969"/>
      <c r="D49" s="969"/>
      <c r="E49" s="969"/>
      <c r="F49" s="969"/>
      <c r="G49" s="969"/>
      <c r="H49" s="969"/>
      <c r="I49" s="969"/>
      <c r="J49" s="969"/>
      <c r="K49" s="969"/>
      <c r="L49" s="969"/>
    </row>
    <row r="50" spans="1:12" ht="12.75">
      <c r="A50" s="969"/>
      <c r="B50" s="969"/>
      <c r="C50" s="969"/>
      <c r="D50" s="969"/>
      <c r="E50" s="969"/>
      <c r="F50" s="969"/>
      <c r="G50" s="969"/>
      <c r="H50" s="969"/>
      <c r="I50" s="969"/>
      <c r="J50" s="969"/>
      <c r="K50" s="969"/>
      <c r="L50" s="969"/>
    </row>
    <row r="51" spans="1:12" ht="12.75">
      <c r="A51" s="969"/>
      <c r="B51" s="969"/>
      <c r="C51" s="969"/>
      <c r="D51" s="969"/>
      <c r="E51" s="969"/>
      <c r="F51" s="969"/>
      <c r="G51" s="969"/>
      <c r="H51" s="969"/>
      <c r="I51" s="969"/>
      <c r="J51" s="969"/>
      <c r="K51" s="969"/>
      <c r="L51" s="969"/>
    </row>
    <row r="52" spans="1:12" ht="12.75">
      <c r="A52" s="969"/>
      <c r="B52" s="969"/>
      <c r="C52" s="969"/>
      <c r="D52" s="969"/>
      <c r="E52" s="969"/>
      <c r="F52" s="969"/>
      <c r="G52" s="969"/>
      <c r="H52" s="969"/>
      <c r="I52" s="969"/>
      <c r="J52" s="969"/>
      <c r="K52" s="969"/>
      <c r="L52" s="969"/>
    </row>
    <row r="53" spans="1:12" ht="12.75">
      <c r="A53" s="969"/>
      <c r="B53" s="969"/>
      <c r="C53" s="969"/>
      <c r="D53" s="969"/>
      <c r="E53" s="969"/>
      <c r="F53" s="969"/>
      <c r="G53" s="969"/>
      <c r="H53" s="969"/>
      <c r="I53" s="969"/>
      <c r="J53" s="969"/>
      <c r="K53" s="969"/>
      <c r="L53" s="969"/>
    </row>
    <row r="54" spans="1:12" ht="12.75">
      <c r="A54" s="969"/>
      <c r="B54" s="969"/>
      <c r="C54" s="969"/>
      <c r="D54" s="969"/>
      <c r="E54" s="969"/>
      <c r="F54" s="969"/>
      <c r="G54" s="969"/>
      <c r="H54" s="969"/>
      <c r="I54" s="969"/>
      <c r="J54" s="969"/>
      <c r="K54" s="969"/>
      <c r="L54" s="969"/>
    </row>
    <row r="55" spans="1:12" ht="12.75">
      <c r="A55" s="969"/>
      <c r="B55" s="969"/>
      <c r="C55" s="969"/>
      <c r="D55" s="969"/>
      <c r="E55" s="969"/>
      <c r="F55" s="969"/>
      <c r="G55" s="969"/>
      <c r="H55" s="969"/>
      <c r="I55" s="969"/>
      <c r="J55" s="969"/>
      <c r="K55" s="969"/>
      <c r="L55" s="969"/>
    </row>
    <row r="56" spans="1:12" ht="12.75">
      <c r="A56" s="969"/>
      <c r="B56" s="969"/>
      <c r="C56" s="969"/>
      <c r="D56" s="969"/>
      <c r="E56" s="969"/>
      <c r="F56" s="969"/>
      <c r="G56" s="969"/>
      <c r="H56" s="969"/>
      <c r="I56" s="969"/>
      <c r="J56" s="969"/>
      <c r="K56" s="969"/>
      <c r="L56" s="969"/>
    </row>
    <row r="57" spans="1:12" ht="11.25" customHeight="1">
      <c r="A57" s="969"/>
      <c r="B57" s="969"/>
      <c r="C57" s="969"/>
      <c r="D57" s="969"/>
      <c r="E57" s="969"/>
      <c r="F57" s="969"/>
      <c r="G57" s="969"/>
      <c r="H57" s="969"/>
      <c r="I57" s="969"/>
      <c r="J57" s="969"/>
      <c r="K57" s="969"/>
      <c r="L57" s="969"/>
    </row>
    <row r="58" spans="1:12" ht="12.75">
      <c r="A58" s="974" t="s">
        <v>759</v>
      </c>
      <c r="J58" s="423" t="str">
        <f>("(")&amp;(Cover!$P$13)&amp;(" ")&amp;(Cover!$P$15)&amp;(")")</f>
        <v>(TN )</v>
      </c>
      <c r="L58" s="814">
        <f ca="1">NOW()</f>
        <v>41604.64208252315</v>
      </c>
    </row>
    <row r="60" ht="12.75">
      <c r="G60" s="966"/>
    </row>
  </sheetData>
  <sheetProtection password="B08B" sheet="1" objects="1" scenarios="1"/>
  <printOptions/>
  <pageMargins left="0.5" right="0.5" top="0.5" bottom="0.5" header="0" footer="0.5"/>
  <pageSetup fitToHeight="1" fitToWidth="1" horizontalDpi="300" verticalDpi="300" orientation="portrait"/>
  <headerFooter>
    <oddFooter>&amp;CTN Page 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83"/>
  <sheetViews>
    <sheetView showGridLines="0" zoomScalePageLayoutView="0" workbookViewId="0" topLeftCell="A1">
      <selection activeCell="F34" sqref="F34"/>
    </sheetView>
  </sheetViews>
  <sheetFormatPr defaultColWidth="8.8515625" defaultRowHeight="12.75"/>
  <cols>
    <col min="1" max="1" width="0.85546875" style="0" customWidth="1"/>
    <col min="2" max="2" width="11.7109375" style="0" customWidth="1"/>
    <col min="3" max="3" width="8.8515625" style="0" customWidth="1"/>
    <col min="4" max="4" width="0.71875" style="63" customWidth="1"/>
    <col min="5" max="5" width="1.7109375" style="63" customWidth="1"/>
    <col min="6" max="6" width="7.8515625" style="0" customWidth="1"/>
    <col min="7" max="11" width="8.140625" style="0" customWidth="1"/>
    <col min="12" max="13" width="12.7109375" style="0" customWidth="1"/>
    <col min="14" max="14" width="2.7109375" style="0" customWidth="1"/>
    <col min="15" max="15" width="0" style="0" hidden="1" customWidth="1"/>
  </cols>
  <sheetData>
    <row r="1" ht="12.75">
      <c r="A1" s="610"/>
    </row>
    <row r="2" ht="12.75"/>
    <row r="3" ht="12.75"/>
    <row r="4" ht="12.75"/>
    <row r="5" ht="12.75"/>
    <row r="6" ht="12.75"/>
    <row r="7" ht="12.75"/>
    <row r="8" ht="12.75"/>
    <row r="9" ht="12.75"/>
    <row r="10" spans="1:15" ht="18" customHeight="1">
      <c r="A10" s="62" t="s">
        <v>170</v>
      </c>
      <c r="O10" t="s">
        <v>37</v>
      </c>
    </row>
    <row r="11" spans="2:12" ht="15">
      <c r="B11" s="46" t="s">
        <v>171</v>
      </c>
      <c r="L11" t="s">
        <v>172</v>
      </c>
    </row>
    <row r="12" spans="1:13" ht="7.5" customHeight="1" thickBot="1">
      <c r="A12" s="46"/>
      <c r="B12" s="46"/>
      <c r="C12" s="46"/>
      <c r="D12" s="64"/>
      <c r="E12" s="64"/>
      <c r="F12" s="46"/>
      <c r="G12" s="46"/>
      <c r="H12" s="46"/>
      <c r="I12" s="46"/>
      <c r="J12" s="46"/>
      <c r="K12" s="46"/>
      <c r="L12" s="46"/>
      <c r="M12" s="46"/>
    </row>
    <row r="13" spans="1:13" ht="15.75">
      <c r="A13" s="43" t="s">
        <v>173</v>
      </c>
      <c r="B13" s="51"/>
      <c r="C13" s="51"/>
      <c r="D13" s="65"/>
      <c r="E13" s="66"/>
      <c r="F13" s="61" t="s">
        <v>174</v>
      </c>
      <c r="G13" s="51"/>
      <c r="H13" s="51"/>
      <c r="I13" s="51"/>
      <c r="J13" s="51"/>
      <c r="K13" s="51"/>
      <c r="L13" s="51"/>
      <c r="M13" s="44"/>
    </row>
    <row r="14" spans="1:13" ht="16.5" thickBot="1">
      <c r="A14" s="52"/>
      <c r="B14" s="53"/>
      <c r="C14" s="53"/>
      <c r="D14" s="67"/>
      <c r="E14" s="68"/>
      <c r="F14" s="54" t="s">
        <v>175</v>
      </c>
      <c r="G14" s="54"/>
      <c r="H14" s="54"/>
      <c r="I14" s="54"/>
      <c r="J14" s="54"/>
      <c r="K14" s="54"/>
      <c r="L14" s="54"/>
      <c r="M14" s="45"/>
    </row>
    <row r="15" spans="1:13" ht="1.5" customHeight="1">
      <c r="A15" s="55"/>
      <c r="B15" s="46"/>
      <c r="C15" s="46"/>
      <c r="D15" s="64"/>
      <c r="E15" s="69"/>
      <c r="F15" s="46"/>
      <c r="G15" s="46"/>
      <c r="H15" s="46"/>
      <c r="I15" s="46"/>
      <c r="J15" s="46"/>
      <c r="K15" s="46"/>
      <c r="L15" s="46"/>
      <c r="M15" s="47"/>
    </row>
    <row r="16" spans="1:13" ht="12.75" customHeight="1">
      <c r="A16" s="56" t="s">
        <v>176</v>
      </c>
      <c r="B16" s="807"/>
      <c r="C16" s="807"/>
      <c r="D16" s="64"/>
      <c r="E16" s="69"/>
      <c r="F16" s="77"/>
      <c r="G16" s="677"/>
      <c r="H16" s="677"/>
      <c r="I16" s="677"/>
      <c r="J16" s="77"/>
      <c r="K16" s="677"/>
      <c r="L16" s="677"/>
      <c r="M16" s="679"/>
    </row>
    <row r="17" spans="1:13" ht="12.75" customHeight="1">
      <c r="A17" s="56"/>
      <c r="B17" s="801">
        <v>40771</v>
      </c>
      <c r="C17" s="807"/>
      <c r="D17" s="64"/>
      <c r="E17" s="780" t="str">
        <f>IF(COUNTBLANK($B$17)=0,$O$10,"ERROR - Missing Date")</f>
        <v> </v>
      </c>
      <c r="F17" s="77"/>
      <c r="G17" s="677"/>
      <c r="H17" s="677"/>
      <c r="I17" s="677"/>
      <c r="J17" s="77"/>
      <c r="K17" s="677"/>
      <c r="L17" s="677"/>
      <c r="M17" s="679"/>
    </row>
    <row r="18" spans="1:13" ht="12.75" customHeight="1">
      <c r="A18" s="815"/>
      <c r="B18" s="808" t="s">
        <v>177</v>
      </c>
      <c r="C18" s="804" t="s">
        <v>178</v>
      </c>
      <c r="D18" s="64"/>
      <c r="E18" s="781"/>
      <c r="F18" s="77"/>
      <c r="G18" s="677"/>
      <c r="H18" s="677"/>
      <c r="I18" s="677"/>
      <c r="J18" s="77"/>
      <c r="K18" s="677"/>
      <c r="L18" s="677"/>
      <c r="M18" s="679"/>
    </row>
    <row r="19" spans="1:13" ht="12.75" customHeight="1">
      <c r="A19" s="60"/>
      <c r="B19" s="805" t="s">
        <v>179</v>
      </c>
      <c r="C19" s="809">
        <v>2011</v>
      </c>
      <c r="D19" s="64"/>
      <c r="E19" s="780" t="str">
        <f>IF(COUNTBLANK($C$19)=0,$O$10,"ERROR - Missing Year")</f>
        <v> </v>
      </c>
      <c r="F19" s="77"/>
      <c r="G19" s="677"/>
      <c r="H19" s="677"/>
      <c r="I19" s="677"/>
      <c r="J19" s="77"/>
      <c r="K19" s="677"/>
      <c r="L19" s="677"/>
      <c r="M19" s="679"/>
    </row>
    <row r="20" spans="1:13" ht="12.75" customHeight="1">
      <c r="A20" s="55"/>
      <c r="B20" s="812"/>
      <c r="C20" s="803" t="s">
        <v>180</v>
      </c>
      <c r="D20" s="64"/>
      <c r="E20" s="781"/>
      <c r="F20" s="77"/>
      <c r="G20" s="677"/>
      <c r="H20" s="677"/>
      <c r="I20" s="677"/>
      <c r="J20" s="77"/>
      <c r="K20" s="677"/>
      <c r="L20" s="677"/>
      <c r="M20" s="679"/>
    </row>
    <row r="21" spans="1:13" ht="12.75" customHeight="1">
      <c r="A21" s="55"/>
      <c r="B21" s="306"/>
      <c r="C21" s="803"/>
      <c r="D21" s="64"/>
      <c r="E21" s="69"/>
      <c r="F21" s="77"/>
      <c r="G21" s="677"/>
      <c r="H21" s="677"/>
      <c r="I21" s="677"/>
      <c r="J21" s="77"/>
      <c r="K21" s="677"/>
      <c r="L21" s="677"/>
      <c r="M21" s="679"/>
    </row>
    <row r="22" spans="1:13" ht="1.5" customHeight="1">
      <c r="A22" s="57"/>
      <c r="B22" s="178"/>
      <c r="C22" s="178"/>
      <c r="D22" s="70"/>
      <c r="E22" s="71"/>
      <c r="F22" s="48"/>
      <c r="G22" s="70"/>
      <c r="H22" s="70"/>
      <c r="I22" s="70"/>
      <c r="J22" s="48"/>
      <c r="K22" s="70"/>
      <c r="L22" s="70"/>
      <c r="M22" s="76"/>
    </row>
    <row r="23" spans="1:13" ht="1.5" customHeight="1">
      <c r="A23" s="58"/>
      <c r="B23" s="810"/>
      <c r="C23" s="810"/>
      <c r="D23" s="72"/>
      <c r="E23" s="73"/>
      <c r="F23" s="50"/>
      <c r="G23" s="678"/>
      <c r="H23" s="678"/>
      <c r="I23" s="678"/>
      <c r="J23" s="50"/>
      <c r="K23" s="678"/>
      <c r="L23" s="678"/>
      <c r="M23" s="72"/>
    </row>
    <row r="24" spans="1:13" ht="12.75" customHeight="1">
      <c r="A24" s="56" t="s">
        <v>181</v>
      </c>
      <c r="B24" s="807"/>
      <c r="C24" s="807"/>
      <c r="D24" s="74"/>
      <c r="E24" s="69"/>
      <c r="F24" s="77"/>
      <c r="G24" s="677"/>
      <c r="H24" s="677"/>
      <c r="I24" s="677"/>
      <c r="J24" s="77"/>
      <c r="K24" s="677"/>
      <c r="L24" s="677"/>
      <c r="M24" s="679"/>
    </row>
    <row r="25" spans="1:13" ht="12.75" customHeight="1">
      <c r="A25" s="56"/>
      <c r="B25" s="807"/>
      <c r="C25" s="807"/>
      <c r="D25" s="74"/>
      <c r="E25" s="69"/>
      <c r="F25" s="77"/>
      <c r="G25" s="677"/>
      <c r="H25" s="677"/>
      <c r="I25" s="677"/>
      <c r="J25" s="77"/>
      <c r="K25" s="677"/>
      <c r="L25" s="677"/>
      <c r="M25" s="679"/>
    </row>
    <row r="26" spans="1:17" ht="12.75" customHeight="1">
      <c r="A26" s="59"/>
      <c r="B26" s="803" t="s">
        <v>182</v>
      </c>
      <c r="C26" s="804" t="s">
        <v>178</v>
      </c>
      <c r="D26" s="74"/>
      <c r="E26" s="69"/>
      <c r="F26" s="77"/>
      <c r="G26" s="677"/>
      <c r="H26" s="677"/>
      <c r="I26" s="677"/>
      <c r="J26" s="77"/>
      <c r="K26" s="677"/>
      <c r="L26" s="677"/>
      <c r="M26" s="679"/>
      <c r="Q26" s="782"/>
    </row>
    <row r="27" spans="1:21" ht="12.75" customHeight="1">
      <c r="A27" s="60"/>
      <c r="B27" s="805" t="s">
        <v>179</v>
      </c>
      <c r="C27" s="806">
        <f>C19+1</f>
        <v>2012</v>
      </c>
      <c r="D27" s="74"/>
      <c r="E27" s="69"/>
      <c r="F27" s="77"/>
      <c r="G27" s="677"/>
      <c r="H27" s="677"/>
      <c r="I27" s="677"/>
      <c r="J27" s="77"/>
      <c r="K27" s="677"/>
      <c r="L27" s="677"/>
      <c r="M27" s="679"/>
      <c r="U27" s="782"/>
    </row>
    <row r="28" spans="1:21" ht="12.75" customHeight="1">
      <c r="A28" s="55"/>
      <c r="B28" s="212"/>
      <c r="C28" s="803" t="s">
        <v>180</v>
      </c>
      <c r="D28" s="74"/>
      <c r="E28" s="69"/>
      <c r="F28" s="77"/>
      <c r="G28" s="677"/>
      <c r="H28" s="677"/>
      <c r="I28" s="677"/>
      <c r="J28" s="77"/>
      <c r="K28" s="677"/>
      <c r="L28" s="677"/>
      <c r="M28" s="679"/>
      <c r="U28" s="782"/>
    </row>
    <row r="29" spans="1:13" ht="12.75" customHeight="1">
      <c r="A29" s="55"/>
      <c r="B29" s="212"/>
      <c r="C29" s="803"/>
      <c r="D29" s="74"/>
      <c r="E29" s="69"/>
      <c r="F29" s="77"/>
      <c r="G29" s="677"/>
      <c r="H29" s="677"/>
      <c r="I29" s="677"/>
      <c r="J29" s="77"/>
      <c r="K29" s="677"/>
      <c r="L29" s="677"/>
      <c r="M29" s="679"/>
    </row>
    <row r="30" spans="1:13" ht="1.5" customHeight="1">
      <c r="A30" s="57"/>
      <c r="B30" s="178"/>
      <c r="C30" s="178"/>
      <c r="D30" s="76"/>
      <c r="E30" s="71"/>
      <c r="F30" s="48"/>
      <c r="G30" s="70"/>
      <c r="H30" s="70"/>
      <c r="I30" s="70"/>
      <c r="J30" s="48"/>
      <c r="K30" s="70"/>
      <c r="L30" s="70"/>
      <c r="M30" s="76"/>
    </row>
    <row r="31" spans="1:13" ht="1.5" customHeight="1">
      <c r="A31" s="58"/>
      <c r="B31" s="810"/>
      <c r="C31" s="810"/>
      <c r="D31" s="72"/>
      <c r="E31" s="73"/>
      <c r="F31" s="50"/>
      <c r="G31" s="678"/>
      <c r="H31" s="678"/>
      <c r="I31" s="678"/>
      <c r="J31" s="50"/>
      <c r="K31" s="678"/>
      <c r="L31" s="678"/>
      <c r="M31" s="72"/>
    </row>
    <row r="32" spans="1:13" ht="12.75" customHeight="1">
      <c r="A32" s="56" t="s">
        <v>183</v>
      </c>
      <c r="B32" s="807"/>
      <c r="C32" s="807"/>
      <c r="D32" s="74"/>
      <c r="E32" s="69"/>
      <c r="F32" s="77"/>
      <c r="G32" s="677"/>
      <c r="H32" s="677"/>
      <c r="I32" s="677"/>
      <c r="J32" s="77"/>
      <c r="K32" s="677"/>
      <c r="L32" s="677"/>
      <c r="M32" s="679"/>
    </row>
    <row r="33" spans="1:13" ht="12.75" customHeight="1">
      <c r="A33" s="56"/>
      <c r="B33" s="807"/>
      <c r="C33" s="807"/>
      <c r="D33" s="74"/>
      <c r="E33" s="69"/>
      <c r="F33" s="77"/>
      <c r="G33" s="677"/>
      <c r="H33" s="677"/>
      <c r="I33" s="677"/>
      <c r="J33" s="77"/>
      <c r="K33" s="677"/>
      <c r="L33" s="677"/>
      <c r="M33" s="679"/>
    </row>
    <row r="34" spans="1:13" ht="12.75" customHeight="1">
      <c r="A34" s="60"/>
      <c r="B34" s="805" t="s">
        <v>184</v>
      </c>
      <c r="C34" s="804" t="s">
        <v>178</v>
      </c>
      <c r="D34" s="74"/>
      <c r="E34" s="69"/>
      <c r="F34" s="77"/>
      <c r="G34" s="677"/>
      <c r="H34" s="677"/>
      <c r="I34" s="677"/>
      <c r="J34" s="77"/>
      <c r="K34" s="677"/>
      <c r="L34" s="677"/>
      <c r="M34" s="679"/>
    </row>
    <row r="35" spans="1:13" ht="12.75" customHeight="1">
      <c r="A35" s="60"/>
      <c r="B35" s="805" t="s">
        <v>179</v>
      </c>
      <c r="C35" s="806">
        <f>C19+2</f>
        <v>2013</v>
      </c>
      <c r="D35" s="74"/>
      <c r="E35" s="69"/>
      <c r="F35" s="77"/>
      <c r="G35" s="677"/>
      <c r="H35" s="677"/>
      <c r="I35" s="677"/>
      <c r="J35" s="77"/>
      <c r="K35" s="677"/>
      <c r="L35" s="677"/>
      <c r="M35" s="679"/>
    </row>
    <row r="36" spans="1:13" ht="12.75" customHeight="1">
      <c r="A36" s="55"/>
      <c r="B36" s="212"/>
      <c r="C36" s="803" t="s">
        <v>180</v>
      </c>
      <c r="D36" s="74"/>
      <c r="E36" s="69"/>
      <c r="F36" s="77"/>
      <c r="G36" s="677"/>
      <c r="H36" s="677"/>
      <c r="I36" s="677"/>
      <c r="J36" s="77"/>
      <c r="K36" s="677"/>
      <c r="L36" s="677"/>
      <c r="M36" s="679"/>
    </row>
    <row r="37" spans="1:13" ht="12.75" customHeight="1">
      <c r="A37" s="55"/>
      <c r="B37" s="212"/>
      <c r="C37" s="803"/>
      <c r="D37" s="74"/>
      <c r="E37" s="69"/>
      <c r="F37" s="77"/>
      <c r="G37" s="677"/>
      <c r="H37" s="677"/>
      <c r="I37" s="677"/>
      <c r="J37" s="77"/>
      <c r="K37" s="677"/>
      <c r="L37" s="677"/>
      <c r="M37" s="679"/>
    </row>
    <row r="38" spans="1:13" ht="1.5" customHeight="1">
      <c r="A38" s="57"/>
      <c r="B38" s="178"/>
      <c r="C38" s="178"/>
      <c r="D38" s="76"/>
      <c r="E38" s="71"/>
      <c r="F38" s="48"/>
      <c r="G38" s="70"/>
      <c r="H38" s="70"/>
      <c r="I38" s="70"/>
      <c r="J38" s="48"/>
      <c r="K38" s="70"/>
      <c r="L38" s="70"/>
      <c r="M38" s="76"/>
    </row>
    <row r="39" spans="1:13" ht="1.5" customHeight="1">
      <c r="A39" s="58"/>
      <c r="B39" s="810"/>
      <c r="C39" s="810"/>
      <c r="D39" s="72"/>
      <c r="E39" s="73"/>
      <c r="F39" s="50"/>
      <c r="G39" s="678"/>
      <c r="H39" s="678"/>
      <c r="I39" s="678"/>
      <c r="J39" s="50"/>
      <c r="K39" s="678"/>
      <c r="L39" s="678"/>
      <c r="M39" s="72"/>
    </row>
    <row r="40" spans="1:13" ht="12.75" customHeight="1">
      <c r="A40" s="56" t="s">
        <v>185</v>
      </c>
      <c r="B40" s="807"/>
      <c r="C40" s="807"/>
      <c r="D40" s="74"/>
      <c r="E40" s="69"/>
      <c r="F40" s="77"/>
      <c r="G40" s="677"/>
      <c r="H40" s="677"/>
      <c r="I40" s="677"/>
      <c r="J40" s="77"/>
      <c r="K40" s="677"/>
      <c r="L40" s="677"/>
      <c r="M40" s="679"/>
    </row>
    <row r="41" spans="1:13" ht="12.75" customHeight="1">
      <c r="A41" s="56"/>
      <c r="B41" s="807"/>
      <c r="C41" s="807"/>
      <c r="D41" s="74"/>
      <c r="E41" s="69"/>
      <c r="F41" s="77"/>
      <c r="G41" s="677"/>
      <c r="H41" s="677"/>
      <c r="I41" s="677"/>
      <c r="J41" s="77"/>
      <c r="K41" s="677"/>
      <c r="L41" s="677"/>
      <c r="M41" s="679"/>
    </row>
    <row r="42" spans="1:13" ht="12.75" customHeight="1">
      <c r="A42" s="60"/>
      <c r="B42" s="805" t="s">
        <v>184</v>
      </c>
      <c r="C42" s="804" t="s">
        <v>178</v>
      </c>
      <c r="D42" s="74"/>
      <c r="E42" s="69"/>
      <c r="F42" s="77"/>
      <c r="G42" s="677"/>
      <c r="H42" s="677"/>
      <c r="I42" s="677"/>
      <c r="J42" s="77"/>
      <c r="K42" s="677"/>
      <c r="L42" s="677"/>
      <c r="M42" s="679"/>
    </row>
    <row r="43" spans="1:13" ht="12.75" customHeight="1">
      <c r="A43" s="60"/>
      <c r="B43" s="805" t="s">
        <v>179</v>
      </c>
      <c r="C43" s="806">
        <f>C19+3</f>
        <v>2014</v>
      </c>
      <c r="D43" s="74"/>
      <c r="E43" s="69"/>
      <c r="F43" s="77"/>
      <c r="G43" s="677"/>
      <c r="H43" s="677"/>
      <c r="I43" s="677"/>
      <c r="J43" s="77"/>
      <c r="K43" s="677"/>
      <c r="L43" s="677"/>
      <c r="M43" s="679"/>
    </row>
    <row r="44" spans="1:13" ht="12.75" customHeight="1">
      <c r="A44" s="55"/>
      <c r="B44" s="212"/>
      <c r="C44" s="803" t="s">
        <v>180</v>
      </c>
      <c r="D44" s="74"/>
      <c r="E44" s="69"/>
      <c r="F44" s="77"/>
      <c r="G44" s="677"/>
      <c r="H44" s="677"/>
      <c r="I44" s="677"/>
      <c r="J44" s="77"/>
      <c r="K44" s="677"/>
      <c r="L44" s="677"/>
      <c r="M44" s="679"/>
    </row>
    <row r="45" spans="1:13" ht="12.75" customHeight="1">
      <c r="A45" s="55"/>
      <c r="B45" s="212"/>
      <c r="C45" s="803"/>
      <c r="D45" s="74"/>
      <c r="E45" s="69"/>
      <c r="F45" s="77"/>
      <c r="G45" s="677"/>
      <c r="H45" s="677"/>
      <c r="I45" s="677"/>
      <c r="J45" s="77"/>
      <c r="K45" s="677"/>
      <c r="L45" s="677"/>
      <c r="M45" s="679"/>
    </row>
    <row r="46" spans="1:13" ht="1.5" customHeight="1">
      <c r="A46" s="57"/>
      <c r="B46" s="178"/>
      <c r="C46" s="178"/>
      <c r="D46" s="76"/>
      <c r="E46" s="71"/>
      <c r="F46" s="48"/>
      <c r="G46" s="70"/>
      <c r="H46" s="70"/>
      <c r="I46" s="70"/>
      <c r="J46" s="48"/>
      <c r="K46" s="70"/>
      <c r="L46" s="70"/>
      <c r="M46" s="76"/>
    </row>
    <row r="47" spans="1:13" ht="1.5" customHeight="1">
      <c r="A47" s="58"/>
      <c r="B47" s="810"/>
      <c r="C47" s="810"/>
      <c r="D47" s="72"/>
      <c r="E47" s="73"/>
      <c r="F47" s="50"/>
      <c r="G47" s="678"/>
      <c r="H47" s="678"/>
      <c r="I47" s="678"/>
      <c r="J47" s="50"/>
      <c r="K47" s="678"/>
      <c r="L47" s="678"/>
      <c r="M47" s="72"/>
    </row>
    <row r="48" spans="1:13" ht="12.75" customHeight="1">
      <c r="A48" s="56" t="s">
        <v>186</v>
      </c>
      <c r="B48" s="807"/>
      <c r="C48" s="807"/>
      <c r="D48" s="74"/>
      <c r="E48" s="69"/>
      <c r="F48" s="77"/>
      <c r="G48" s="677"/>
      <c r="H48" s="677"/>
      <c r="I48" s="677"/>
      <c r="J48" s="77"/>
      <c r="K48" s="677"/>
      <c r="L48" s="677"/>
      <c r="M48" s="679"/>
    </row>
    <row r="49" spans="1:13" ht="12.75" customHeight="1">
      <c r="A49" s="56"/>
      <c r="B49" s="807"/>
      <c r="C49" s="807"/>
      <c r="D49" s="74"/>
      <c r="E49" s="69"/>
      <c r="F49" s="77"/>
      <c r="G49" s="677"/>
      <c r="H49" s="677"/>
      <c r="I49" s="677"/>
      <c r="J49" s="77"/>
      <c r="K49" s="677"/>
      <c r="L49" s="677"/>
      <c r="M49" s="679"/>
    </row>
    <row r="50" spans="1:13" ht="12.75" customHeight="1">
      <c r="A50" s="60"/>
      <c r="B50" s="805" t="s">
        <v>184</v>
      </c>
      <c r="C50" s="804" t="s">
        <v>178</v>
      </c>
      <c r="D50" s="74"/>
      <c r="E50" s="69"/>
      <c r="F50" s="77"/>
      <c r="G50" s="677"/>
      <c r="H50" s="677"/>
      <c r="I50" s="677"/>
      <c r="J50" s="77"/>
      <c r="K50" s="677"/>
      <c r="L50" s="677"/>
      <c r="M50" s="679"/>
    </row>
    <row r="51" spans="1:13" ht="12.75" customHeight="1">
      <c r="A51" s="60"/>
      <c r="B51" s="805" t="s">
        <v>179</v>
      </c>
      <c r="C51" s="806">
        <f>C19+4</f>
        <v>2015</v>
      </c>
      <c r="D51" s="74"/>
      <c r="E51" s="69"/>
      <c r="F51" s="77"/>
      <c r="G51" s="677"/>
      <c r="H51" s="677"/>
      <c r="I51" s="677"/>
      <c r="J51" s="77"/>
      <c r="K51" s="677"/>
      <c r="L51" s="677"/>
      <c r="M51" s="679"/>
    </row>
    <row r="52" spans="1:13" ht="12.75" customHeight="1">
      <c r="A52" s="55"/>
      <c r="B52" s="212"/>
      <c r="C52" s="803" t="s">
        <v>180</v>
      </c>
      <c r="D52" s="74"/>
      <c r="E52" s="69"/>
      <c r="F52" s="77"/>
      <c r="G52" s="677"/>
      <c r="H52" s="677"/>
      <c r="I52" s="677"/>
      <c r="J52" s="77"/>
      <c r="K52" s="677"/>
      <c r="L52" s="677"/>
      <c r="M52" s="679"/>
    </row>
    <row r="53" spans="1:13" ht="12.75" customHeight="1">
      <c r="A53" s="55"/>
      <c r="B53" s="212"/>
      <c r="C53" s="803"/>
      <c r="D53" s="74"/>
      <c r="E53" s="69"/>
      <c r="F53" s="77"/>
      <c r="G53" s="677"/>
      <c r="H53" s="677"/>
      <c r="I53" s="677"/>
      <c r="J53" s="77"/>
      <c r="K53" s="677"/>
      <c r="L53" s="677"/>
      <c r="M53" s="679"/>
    </row>
    <row r="54" spans="1:13" ht="1.5" customHeight="1">
      <c r="A54" s="57"/>
      <c r="B54" s="178"/>
      <c r="C54" s="178"/>
      <c r="D54" s="76"/>
      <c r="E54" s="71"/>
      <c r="F54" s="48"/>
      <c r="G54" s="70"/>
      <c r="H54" s="70"/>
      <c r="I54" s="70"/>
      <c r="J54" s="48"/>
      <c r="K54" s="70"/>
      <c r="L54" s="70"/>
      <c r="M54" s="76"/>
    </row>
    <row r="55" spans="1:13" ht="1.5" customHeight="1">
      <c r="A55" s="58"/>
      <c r="B55" s="810"/>
      <c r="C55" s="810"/>
      <c r="D55" s="72"/>
      <c r="E55" s="73"/>
      <c r="F55" s="50"/>
      <c r="G55" s="678"/>
      <c r="H55" s="678"/>
      <c r="I55" s="678"/>
      <c r="J55" s="50"/>
      <c r="K55" s="678"/>
      <c r="L55" s="678"/>
      <c r="M55" s="72"/>
    </row>
    <row r="56" spans="1:13" ht="12.75" customHeight="1">
      <c r="A56" s="56" t="s">
        <v>187</v>
      </c>
      <c r="B56" s="807"/>
      <c r="C56" s="807"/>
      <c r="D56" s="74"/>
      <c r="E56" s="69"/>
      <c r="F56" s="77"/>
      <c r="G56" s="677"/>
      <c r="H56" s="677"/>
      <c r="I56" s="677"/>
      <c r="J56" s="77"/>
      <c r="K56" s="677"/>
      <c r="L56" s="677"/>
      <c r="M56" s="679"/>
    </row>
    <row r="57" spans="1:13" ht="12.75" customHeight="1">
      <c r="A57" s="56"/>
      <c r="B57" s="807"/>
      <c r="C57" s="807"/>
      <c r="D57" s="74"/>
      <c r="E57" s="69"/>
      <c r="F57" s="77"/>
      <c r="G57" s="677"/>
      <c r="H57" s="677"/>
      <c r="I57" s="677"/>
      <c r="J57" s="77"/>
      <c r="K57" s="677"/>
      <c r="L57" s="677"/>
      <c r="M57" s="679"/>
    </row>
    <row r="58" spans="1:13" ht="12.75" customHeight="1">
      <c r="A58" s="60"/>
      <c r="B58" s="805" t="s">
        <v>184</v>
      </c>
      <c r="C58" s="804" t="s">
        <v>178</v>
      </c>
      <c r="D58" s="74"/>
      <c r="E58" s="69"/>
      <c r="F58" s="77"/>
      <c r="G58" s="677"/>
      <c r="H58" s="677"/>
      <c r="I58" s="677"/>
      <c r="J58" s="77"/>
      <c r="K58" s="677"/>
      <c r="L58" s="677"/>
      <c r="M58" s="679"/>
    </row>
    <row r="59" spans="1:13" ht="12.75" customHeight="1">
      <c r="A59" s="60"/>
      <c r="B59" s="805" t="s">
        <v>179</v>
      </c>
      <c r="C59" s="806">
        <f>C19+5</f>
        <v>2016</v>
      </c>
      <c r="D59" s="74"/>
      <c r="E59" s="69"/>
      <c r="F59" s="77"/>
      <c r="G59" s="677"/>
      <c r="H59" s="677"/>
      <c r="I59" s="677"/>
      <c r="J59" s="77"/>
      <c r="K59" s="677"/>
      <c r="L59" s="677"/>
      <c r="M59" s="679"/>
    </row>
    <row r="60" spans="1:13" ht="12.75" customHeight="1">
      <c r="A60" s="55"/>
      <c r="B60" s="212"/>
      <c r="C60" s="803" t="s">
        <v>180</v>
      </c>
      <c r="D60" s="74"/>
      <c r="E60" s="69"/>
      <c r="F60" s="77"/>
      <c r="G60" s="677"/>
      <c r="H60" s="677"/>
      <c r="I60" s="677"/>
      <c r="J60" s="77"/>
      <c r="K60" s="677"/>
      <c r="L60" s="677"/>
      <c r="M60" s="679"/>
    </row>
    <row r="61" spans="1:13" ht="12.75" customHeight="1">
      <c r="A61" s="55"/>
      <c r="B61" s="212"/>
      <c r="C61" s="803"/>
      <c r="D61" s="74"/>
      <c r="E61" s="69"/>
      <c r="F61" s="77"/>
      <c r="G61" s="677"/>
      <c r="H61" s="677"/>
      <c r="I61" s="677"/>
      <c r="J61" s="77"/>
      <c r="K61" s="677"/>
      <c r="L61" s="677"/>
      <c r="M61" s="679"/>
    </row>
    <row r="62" spans="1:13" ht="1.5" customHeight="1">
      <c r="A62" s="57"/>
      <c r="B62" s="178"/>
      <c r="C62" s="178"/>
      <c r="D62" s="76"/>
      <c r="E62" s="71"/>
      <c r="F62" s="48"/>
      <c r="G62" s="70"/>
      <c r="H62" s="70"/>
      <c r="I62" s="70"/>
      <c r="J62" s="48"/>
      <c r="K62" s="70"/>
      <c r="L62" s="70"/>
      <c r="M62" s="76"/>
    </row>
    <row r="63" spans="1:13" ht="1.5" customHeight="1">
      <c r="A63" s="58"/>
      <c r="B63" s="810"/>
      <c r="C63" s="810"/>
      <c r="D63" s="72"/>
      <c r="E63" s="73"/>
      <c r="F63" s="50"/>
      <c r="G63" s="678"/>
      <c r="H63" s="678"/>
      <c r="I63" s="678"/>
      <c r="J63" s="50"/>
      <c r="K63" s="678"/>
      <c r="L63" s="678"/>
      <c r="M63" s="72"/>
    </row>
    <row r="64" spans="1:13" ht="12.75" customHeight="1">
      <c r="A64" s="56" t="s">
        <v>188</v>
      </c>
      <c r="B64" s="807"/>
      <c r="C64" s="807"/>
      <c r="D64" s="74"/>
      <c r="E64" s="69"/>
      <c r="F64" s="77"/>
      <c r="G64" s="677"/>
      <c r="H64" s="677"/>
      <c r="I64" s="677"/>
      <c r="J64" s="77"/>
      <c r="K64" s="677"/>
      <c r="L64" s="677"/>
      <c r="M64" s="679"/>
    </row>
    <row r="65" spans="1:13" ht="12.75" customHeight="1">
      <c r="A65" s="56"/>
      <c r="B65" s="807"/>
      <c r="C65" s="807"/>
      <c r="D65" s="74"/>
      <c r="E65" s="69"/>
      <c r="F65" s="77"/>
      <c r="G65" s="677"/>
      <c r="H65" s="677"/>
      <c r="I65" s="677"/>
      <c r="J65" s="77"/>
      <c r="K65" s="677"/>
      <c r="L65" s="677"/>
      <c r="M65" s="679"/>
    </row>
    <row r="66" spans="1:13" ht="12.75" customHeight="1">
      <c r="A66" s="60"/>
      <c r="B66" s="805" t="s">
        <v>184</v>
      </c>
      <c r="C66" s="804" t="s">
        <v>178</v>
      </c>
      <c r="D66" s="74"/>
      <c r="E66" s="69"/>
      <c r="F66" s="77"/>
      <c r="G66" s="677"/>
      <c r="H66" s="677"/>
      <c r="I66" s="677"/>
      <c r="J66" s="77"/>
      <c r="K66" s="677"/>
      <c r="L66" s="677"/>
      <c r="M66" s="679"/>
    </row>
    <row r="67" spans="1:13" ht="12.75" customHeight="1">
      <c r="A67" s="60"/>
      <c r="B67" s="805" t="s">
        <v>179</v>
      </c>
      <c r="C67" s="806">
        <f>C19+6</f>
        <v>2017</v>
      </c>
      <c r="D67" s="74"/>
      <c r="E67" s="69"/>
      <c r="F67" s="77"/>
      <c r="G67" s="677"/>
      <c r="H67" s="677"/>
      <c r="I67" s="677"/>
      <c r="J67" s="77"/>
      <c r="K67" s="677"/>
      <c r="L67" s="677"/>
      <c r="M67" s="679"/>
    </row>
    <row r="68" spans="1:13" ht="12.75" customHeight="1">
      <c r="A68" s="55"/>
      <c r="B68" s="212"/>
      <c r="C68" s="803" t="s">
        <v>180</v>
      </c>
      <c r="D68" s="74"/>
      <c r="E68" s="69"/>
      <c r="F68" s="77"/>
      <c r="G68" s="677"/>
      <c r="H68" s="677"/>
      <c r="I68" s="677"/>
      <c r="J68" s="77"/>
      <c r="K68" s="677"/>
      <c r="L68" s="677"/>
      <c r="M68" s="679"/>
    </row>
    <row r="69" spans="1:13" ht="12.75" customHeight="1">
      <c r="A69" s="55"/>
      <c r="B69" s="212"/>
      <c r="C69" s="803"/>
      <c r="D69" s="74"/>
      <c r="E69" s="69"/>
      <c r="F69" s="77"/>
      <c r="G69" s="677"/>
      <c r="H69" s="677"/>
      <c r="I69" s="677"/>
      <c r="J69" s="77"/>
      <c r="K69" s="677"/>
      <c r="L69" s="677"/>
      <c r="M69" s="679"/>
    </row>
    <row r="70" spans="1:13" ht="1.5" customHeight="1">
      <c r="A70" s="57"/>
      <c r="B70" s="178"/>
      <c r="C70" s="178"/>
      <c r="D70" s="76"/>
      <c r="E70" s="71"/>
      <c r="F70" s="48"/>
      <c r="G70" s="70"/>
      <c r="H70" s="70"/>
      <c r="I70" s="70"/>
      <c r="J70" s="48"/>
      <c r="K70" s="70"/>
      <c r="L70" s="70"/>
      <c r="M70" s="76"/>
    </row>
    <row r="71" spans="1:13" ht="1.5" customHeight="1">
      <c r="A71" s="58"/>
      <c r="B71" s="810"/>
      <c r="C71" s="810"/>
      <c r="D71" s="72"/>
      <c r="E71" s="73"/>
      <c r="F71" s="50"/>
      <c r="G71" s="678"/>
      <c r="H71" s="678"/>
      <c r="I71" s="678"/>
      <c r="J71" s="50"/>
      <c r="K71" s="678"/>
      <c r="L71" s="678"/>
      <c r="M71" s="72"/>
    </row>
    <row r="72" spans="1:13" ht="12.75" customHeight="1">
      <c r="A72" s="56" t="s">
        <v>189</v>
      </c>
      <c r="B72" s="807"/>
      <c r="C72" s="807"/>
      <c r="D72" s="74"/>
      <c r="E72" s="69"/>
      <c r="F72" s="77"/>
      <c r="G72" s="677"/>
      <c r="H72" s="677"/>
      <c r="I72" s="677"/>
      <c r="J72" s="77"/>
      <c r="K72" s="677"/>
      <c r="L72" s="677"/>
      <c r="M72" s="679"/>
    </row>
    <row r="73" spans="1:13" ht="12.75" customHeight="1">
      <c r="A73" s="56"/>
      <c r="B73" s="807"/>
      <c r="C73" s="807"/>
      <c r="D73" s="74"/>
      <c r="E73" s="69"/>
      <c r="F73" s="77"/>
      <c r="G73" s="677"/>
      <c r="H73" s="677"/>
      <c r="I73" s="677"/>
      <c r="J73" s="77"/>
      <c r="K73" s="677"/>
      <c r="L73" s="677"/>
      <c r="M73" s="679"/>
    </row>
    <row r="74" spans="1:13" ht="12.75" customHeight="1">
      <c r="A74" s="60"/>
      <c r="B74" s="805" t="s">
        <v>184</v>
      </c>
      <c r="C74" s="804" t="s">
        <v>178</v>
      </c>
      <c r="D74" s="74"/>
      <c r="E74" s="69"/>
      <c r="F74" s="77"/>
      <c r="G74" s="677"/>
      <c r="H74" s="677"/>
      <c r="I74" s="677"/>
      <c r="J74" s="77"/>
      <c r="K74" s="677"/>
      <c r="L74" s="677"/>
      <c r="M74" s="679"/>
    </row>
    <row r="75" spans="1:13" ht="12.75" customHeight="1">
      <c r="A75" s="60"/>
      <c r="B75" s="805" t="s">
        <v>179</v>
      </c>
      <c r="C75" s="806">
        <f>C19+7</f>
        <v>2018</v>
      </c>
      <c r="D75" s="74"/>
      <c r="E75" s="69"/>
      <c r="F75" s="77"/>
      <c r="G75" s="677"/>
      <c r="H75" s="677"/>
      <c r="I75" s="677"/>
      <c r="J75" s="77"/>
      <c r="K75" s="677"/>
      <c r="L75" s="677"/>
      <c r="M75" s="679"/>
    </row>
    <row r="76" spans="1:13" ht="12.75" customHeight="1">
      <c r="A76" s="55"/>
      <c r="B76" s="212"/>
      <c r="C76" s="803" t="s">
        <v>180</v>
      </c>
      <c r="D76" s="74"/>
      <c r="E76" s="69"/>
      <c r="F76" s="77"/>
      <c r="G76" s="677"/>
      <c r="H76" s="677"/>
      <c r="I76" s="677"/>
      <c r="J76" s="77"/>
      <c r="K76" s="677"/>
      <c r="L76" s="677"/>
      <c r="M76" s="679"/>
    </row>
    <row r="77" spans="1:13" ht="12.75" customHeight="1">
      <c r="A77" s="55"/>
      <c r="B77" s="212"/>
      <c r="C77" s="803"/>
      <c r="D77" s="74"/>
      <c r="E77" s="69"/>
      <c r="F77" s="77"/>
      <c r="G77" s="677"/>
      <c r="H77" s="677"/>
      <c r="I77" s="677"/>
      <c r="J77" s="77"/>
      <c r="K77" s="677"/>
      <c r="L77" s="677"/>
      <c r="M77" s="679"/>
    </row>
    <row r="78" spans="1:13" ht="1.5" customHeight="1">
      <c r="A78" s="57"/>
      <c r="B78" s="48"/>
      <c r="C78" s="48"/>
      <c r="D78" s="76"/>
      <c r="E78" s="71"/>
      <c r="F78" s="48"/>
      <c r="G78" s="48"/>
      <c r="H78" s="48"/>
      <c r="I78" s="48"/>
      <c r="J78" s="48"/>
      <c r="K78" s="48"/>
      <c r="L78" s="48"/>
      <c r="M78" s="49"/>
    </row>
    <row r="79" spans="1:13" ht="18" customHeight="1">
      <c r="A79" s="46"/>
      <c r="B79" s="1104" t="str">
        <f>Cover!$A$69</f>
        <v>DO NOT ALTER THIS APPLICATION IN ANY WAY or APPLICATION IS SUBJECT TO DISQUALIFICATION!</v>
      </c>
      <c r="C79" s="1104"/>
      <c r="D79" s="1104"/>
      <c r="E79" s="1104"/>
      <c r="F79" s="1104"/>
      <c r="G79" s="1104"/>
      <c r="H79" s="1104"/>
      <c r="I79" s="1104"/>
      <c r="J79" s="1104"/>
      <c r="K79" s="1104"/>
      <c r="L79" s="1104"/>
      <c r="M79" s="1104"/>
    </row>
    <row r="80" spans="1:13" ht="12.75">
      <c r="A80" s="226"/>
      <c r="B80" s="881" t="str">
        <f>Cover!$B$72</f>
        <v>  Our House Enterprises - Version 3</v>
      </c>
      <c r="K80" s="226"/>
      <c r="L80" s="423" t="str">
        <f>("(")&amp;(Cover!$P$13)&amp;(" ")&amp;(Cover!$P$15)&amp;(")")</f>
        <v>(TN )</v>
      </c>
      <c r="M80" s="2">
        <f ca="1">NOW()</f>
        <v>41604.64208252315</v>
      </c>
    </row>
    <row r="82" spans="9:13" ht="12.75">
      <c r="I82" s="610"/>
      <c r="M82" s="215"/>
    </row>
    <row r="83" ht="12.75">
      <c r="B83" s="215"/>
    </row>
  </sheetData>
  <sheetProtection password="F189" sheet="1" objects="1" scenarios="1"/>
  <mergeCells count="1">
    <mergeCell ref="B79:M79"/>
  </mergeCells>
  <printOptions/>
  <pageMargins left="0.5" right="0.5" top="0.5" bottom="0.5" header="0.5" footer="0.5"/>
  <pageSetup fitToHeight="1" fitToWidth="1" horizontalDpi="300" verticalDpi="300" orientation="portrait" scale="98"/>
  <headerFooter>
    <oddFooter>&amp;CPage 2</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9"/>
  <sheetViews>
    <sheetView showGridLines="0" showZeros="0" zoomScalePageLayoutView="0" workbookViewId="0" topLeftCell="A1">
      <pane ySplit="11" topLeftCell="A12" activePane="bottomLeft" state="frozen"/>
      <selection pane="topLeft" activeCell="A1" sqref="A1"/>
      <selection pane="bottomLeft" activeCell="I32" sqref="I32"/>
    </sheetView>
  </sheetViews>
  <sheetFormatPr defaultColWidth="8.8515625" defaultRowHeight="12.75"/>
  <cols>
    <col min="1" max="1" width="0.85546875" style="0" customWidth="1"/>
    <col min="2" max="2" width="11.28125" style="0" customWidth="1"/>
    <col min="3" max="3" width="0.85546875" style="0" customWidth="1"/>
    <col min="4" max="6" width="9.7109375" style="0" customWidth="1"/>
    <col min="7" max="9" width="7.7109375" style="0" customWidth="1"/>
    <col min="10" max="10" width="10.7109375" style="0" customWidth="1"/>
    <col min="11" max="11" width="11.7109375" style="0" customWidth="1"/>
    <col min="12" max="12" width="11.140625" style="0" customWidth="1"/>
  </cols>
  <sheetData>
    <row r="1" ht="15.75" customHeight="1">
      <c r="A1" s="610"/>
    </row>
    <row r="2" ht="15.75" customHeight="1"/>
    <row r="3" ht="15.75" customHeight="1"/>
    <row r="4" ht="15.75" customHeight="1"/>
    <row r="6" spans="1:2" ht="15.75">
      <c r="A6" s="160"/>
      <c r="B6" s="160" t="s">
        <v>190</v>
      </c>
    </row>
    <row r="7" spans="1:8" ht="16.5">
      <c r="A7" s="46"/>
      <c r="B7" s="160" t="s">
        <v>191</v>
      </c>
      <c r="G7" s="162" t="s">
        <v>192</v>
      </c>
      <c r="H7" s="162"/>
    </row>
    <row r="8" ht="6" customHeight="1" thickBot="1"/>
    <row r="9" spans="1:12" ht="14.25" customHeight="1" thickBot="1">
      <c r="A9" s="78"/>
      <c r="B9" s="79"/>
      <c r="C9" s="79"/>
      <c r="D9" s="753" t="s">
        <v>193</v>
      </c>
      <c r="E9" s="754"/>
      <c r="F9" s="755"/>
      <c r="G9" s="80" t="s">
        <v>194</v>
      </c>
      <c r="H9" s="81"/>
      <c r="I9" s="82"/>
      <c r="J9" s="174" t="s">
        <v>195</v>
      </c>
      <c r="K9" s="84" t="s">
        <v>196</v>
      </c>
      <c r="L9" s="83" t="s">
        <v>197</v>
      </c>
    </row>
    <row r="10" spans="1:12" ht="14.25" customHeight="1">
      <c r="A10" s="85"/>
      <c r="B10" s="752" t="s">
        <v>173</v>
      </c>
      <c r="C10" s="86"/>
      <c r="D10" s="85" t="s">
        <v>198</v>
      </c>
      <c r="E10" s="87"/>
      <c r="F10" s="88"/>
      <c r="G10" s="84" t="s">
        <v>199</v>
      </c>
      <c r="H10" s="83" t="s">
        <v>200</v>
      </c>
      <c r="I10" s="89" t="s">
        <v>201</v>
      </c>
      <c r="J10" s="90" t="s">
        <v>202</v>
      </c>
      <c r="K10" s="91" t="s">
        <v>203</v>
      </c>
      <c r="L10" s="92" t="s">
        <v>202</v>
      </c>
    </row>
    <row r="11" spans="1:12" ht="14.25" customHeight="1" thickBot="1">
      <c r="A11" s="93"/>
      <c r="B11" s="94"/>
      <c r="C11" s="94"/>
      <c r="D11" s="95" t="s">
        <v>204</v>
      </c>
      <c r="E11" s="96"/>
      <c r="F11" s="97"/>
      <c r="G11" s="98" t="s">
        <v>205</v>
      </c>
      <c r="H11" s="75" t="s">
        <v>206</v>
      </c>
      <c r="I11" s="99" t="s">
        <v>207</v>
      </c>
      <c r="J11" s="159" t="s">
        <v>208</v>
      </c>
      <c r="K11" s="98" t="s">
        <v>209</v>
      </c>
      <c r="L11" s="75" t="s">
        <v>210</v>
      </c>
    </row>
    <row r="12" spans="1:12" ht="14.25" customHeight="1">
      <c r="A12" s="100"/>
      <c r="B12" s="79"/>
      <c r="C12" s="1"/>
      <c r="D12" s="101"/>
      <c r="E12" s="102"/>
      <c r="F12" s="103"/>
      <c r="G12" s="839"/>
      <c r="H12" s="840"/>
      <c r="I12" s="825">
        <f aca="true" t="shared" si="0" ref="I12:I20">G12+H12</f>
        <v>0</v>
      </c>
      <c r="J12" s="826"/>
      <c r="K12" s="826"/>
      <c r="L12" s="827">
        <f aca="true" t="shared" si="1" ref="L12:L20">J12-K12</f>
        <v>0</v>
      </c>
    </row>
    <row r="13" spans="1:12" ht="14.25" customHeight="1">
      <c r="A13" s="104"/>
      <c r="B13" s="813"/>
      <c r="C13" s="86"/>
      <c r="D13" s="105"/>
      <c r="E13" s="106"/>
      <c r="F13" s="107"/>
      <c r="G13" s="841"/>
      <c r="H13" s="842"/>
      <c r="I13" s="825">
        <f t="shared" si="0"/>
        <v>0</v>
      </c>
      <c r="J13" s="828"/>
      <c r="K13" s="828"/>
      <c r="L13" s="827">
        <f t="shared" si="1"/>
        <v>0</v>
      </c>
    </row>
    <row r="14" spans="1:12" ht="14.25" customHeight="1">
      <c r="A14" s="108"/>
      <c r="B14" s="421">
        <f>'Page 2'!$B$17</f>
        <v>40771</v>
      </c>
      <c r="C14" s="792">
        <f>IF(COUNTBLANK('Page 2'!$B$17)=0,$O$6,"ERROR - Missing Date Page 2")</f>
        <v>0</v>
      </c>
      <c r="D14" s="105"/>
      <c r="E14" s="106"/>
      <c r="F14" s="107"/>
      <c r="G14" s="841"/>
      <c r="H14" s="842"/>
      <c r="I14" s="825">
        <f t="shared" si="0"/>
        <v>0</v>
      </c>
      <c r="J14" s="828"/>
      <c r="K14" s="828"/>
      <c r="L14" s="827">
        <f t="shared" si="1"/>
        <v>0</v>
      </c>
    </row>
    <row r="15" spans="1:12" ht="14.25" customHeight="1">
      <c r="A15" s="147"/>
      <c r="B15" s="155" t="s">
        <v>178</v>
      </c>
      <c r="C15" s="112"/>
      <c r="D15" s="105"/>
      <c r="E15" s="106"/>
      <c r="F15" s="107"/>
      <c r="G15" s="853"/>
      <c r="H15" s="854"/>
      <c r="I15" s="855">
        <f t="shared" si="0"/>
        <v>0</v>
      </c>
      <c r="J15" s="828"/>
      <c r="K15" s="828"/>
      <c r="L15" s="827">
        <f t="shared" si="1"/>
        <v>0</v>
      </c>
    </row>
    <row r="16" spans="1:12" ht="14.25" customHeight="1">
      <c r="A16" s="147"/>
      <c r="B16" s="156" t="s">
        <v>211</v>
      </c>
      <c r="C16" s="1"/>
      <c r="D16" s="105"/>
      <c r="E16" s="106"/>
      <c r="F16" s="107"/>
      <c r="G16" s="853"/>
      <c r="H16" s="854"/>
      <c r="I16" s="855">
        <f t="shared" si="0"/>
        <v>0</v>
      </c>
      <c r="J16" s="828"/>
      <c r="K16" s="828"/>
      <c r="L16" s="827">
        <f t="shared" si="1"/>
        <v>0</v>
      </c>
    </row>
    <row r="17" spans="1:12" ht="14.25" customHeight="1">
      <c r="A17" s="150"/>
      <c r="B17" s="750">
        <f>'Page 2'!$C$19</f>
        <v>2011</v>
      </c>
      <c r="C17" s="792">
        <f>IF(COUNTBLANK('Page 2'!$C$19)=0,$O$6,"ERROR Missing - Year Page 2")</f>
        <v>0</v>
      </c>
      <c r="D17" s="105"/>
      <c r="E17" s="106"/>
      <c r="F17" s="107"/>
      <c r="G17" s="853"/>
      <c r="H17" s="854"/>
      <c r="I17" s="855">
        <f t="shared" si="0"/>
        <v>0</v>
      </c>
      <c r="J17" s="828"/>
      <c r="K17" s="828"/>
      <c r="L17" s="827">
        <f t="shared" si="1"/>
        <v>0</v>
      </c>
    </row>
    <row r="18" spans="1:12" ht="14.25" customHeight="1">
      <c r="A18" s="113" t="s">
        <v>180</v>
      </c>
      <c r="B18" s="114"/>
      <c r="C18" s="115"/>
      <c r="D18" s="105"/>
      <c r="E18" s="106"/>
      <c r="F18" s="107"/>
      <c r="G18" s="853"/>
      <c r="H18" s="854"/>
      <c r="I18" s="855">
        <f t="shared" si="0"/>
        <v>0</v>
      </c>
      <c r="J18" s="828"/>
      <c r="K18" s="828"/>
      <c r="L18" s="827">
        <f t="shared" si="1"/>
        <v>0</v>
      </c>
    </row>
    <row r="19" spans="1:12" ht="14.25" customHeight="1">
      <c r="A19" s="104"/>
      <c r="B19" s="116"/>
      <c r="C19" s="116"/>
      <c r="D19" s="105"/>
      <c r="E19" s="106"/>
      <c r="F19" s="107"/>
      <c r="G19" s="853"/>
      <c r="H19" s="854"/>
      <c r="I19" s="855">
        <f t="shared" si="0"/>
        <v>0</v>
      </c>
      <c r="J19" s="828"/>
      <c r="K19" s="828"/>
      <c r="L19" s="827">
        <f t="shared" si="1"/>
        <v>0</v>
      </c>
    </row>
    <row r="20" spans="1:12" ht="14.25" customHeight="1" thickBot="1">
      <c r="A20" s="93"/>
      <c r="B20" s="94"/>
      <c r="C20" s="116"/>
      <c r="D20" s="117"/>
      <c r="E20" s="118"/>
      <c r="F20" s="119"/>
      <c r="G20" s="856"/>
      <c r="H20" s="857"/>
      <c r="I20" s="855">
        <f t="shared" si="0"/>
        <v>0</v>
      </c>
      <c r="J20" s="829"/>
      <c r="K20" s="829"/>
      <c r="L20" s="827">
        <f t="shared" si="1"/>
        <v>0</v>
      </c>
    </row>
    <row r="21" spans="1:12" ht="14.25" customHeight="1" thickBot="1">
      <c r="A21" s="120"/>
      <c r="B21" s="121" t="s">
        <v>212</v>
      </c>
      <c r="C21" s="122"/>
      <c r="D21" s="123"/>
      <c r="E21" s="157" t="s">
        <v>213</v>
      </c>
      <c r="F21" s="158"/>
      <c r="G21" s="858">
        <f aca="true" t="shared" si="2" ref="G21:L21">SUM(G12:G20)</f>
        <v>0</v>
      </c>
      <c r="H21" s="859">
        <f t="shared" si="2"/>
        <v>0</v>
      </c>
      <c r="I21" s="860">
        <f t="shared" si="2"/>
        <v>0</v>
      </c>
      <c r="J21" s="830">
        <f t="shared" si="2"/>
        <v>0</v>
      </c>
      <c r="K21" s="831">
        <f t="shared" si="2"/>
        <v>0</v>
      </c>
      <c r="L21" s="832">
        <f t="shared" si="2"/>
        <v>0</v>
      </c>
    </row>
    <row r="22" spans="1:12" ht="14.25" customHeight="1">
      <c r="A22" s="100"/>
      <c r="B22" s="116"/>
      <c r="C22" s="1"/>
      <c r="D22" s="101"/>
      <c r="E22" s="102"/>
      <c r="F22" s="103"/>
      <c r="G22" s="839"/>
      <c r="H22" s="840"/>
      <c r="I22" s="844">
        <f aca="true" t="shared" si="3" ref="I22:I30">G22+H22</f>
        <v>0</v>
      </c>
      <c r="J22" s="826"/>
      <c r="K22" s="826"/>
      <c r="L22" s="827">
        <f aca="true" t="shared" si="4" ref="L22:L30">J22-K22</f>
        <v>0</v>
      </c>
    </row>
    <row r="23" spans="1:12" ht="14.25" customHeight="1">
      <c r="A23" s="104"/>
      <c r="B23" s="86"/>
      <c r="C23" s="86"/>
      <c r="D23" s="105"/>
      <c r="E23" s="106"/>
      <c r="F23" s="107"/>
      <c r="G23" s="841"/>
      <c r="H23" s="842"/>
      <c r="I23" s="844">
        <f t="shared" si="3"/>
        <v>0</v>
      </c>
      <c r="J23" s="828"/>
      <c r="K23" s="828"/>
      <c r="L23" s="827">
        <f t="shared" si="4"/>
        <v>0</v>
      </c>
    </row>
    <row r="24" spans="1:12" ht="14.25" customHeight="1">
      <c r="A24" s="130"/>
      <c r="B24" s="152" t="s">
        <v>184</v>
      </c>
      <c r="C24" s="109"/>
      <c r="D24" s="105"/>
      <c r="E24" s="106"/>
      <c r="F24" s="107"/>
      <c r="G24" s="841"/>
      <c r="H24" s="842"/>
      <c r="I24" s="844">
        <f t="shared" si="3"/>
        <v>0</v>
      </c>
      <c r="J24" s="828"/>
      <c r="K24" s="828"/>
      <c r="L24" s="827">
        <f t="shared" si="4"/>
        <v>0</v>
      </c>
    </row>
    <row r="25" spans="1:12" ht="14.25" customHeight="1">
      <c r="A25" s="108"/>
      <c r="B25" s="153" t="s">
        <v>178</v>
      </c>
      <c r="C25" s="111"/>
      <c r="D25" s="105"/>
      <c r="E25" s="106"/>
      <c r="F25" s="107"/>
      <c r="G25" s="845"/>
      <c r="H25" s="846"/>
      <c r="I25" s="847">
        <f t="shared" si="3"/>
        <v>0</v>
      </c>
      <c r="J25" s="828"/>
      <c r="K25" s="828"/>
      <c r="L25" s="827">
        <f t="shared" si="4"/>
        <v>0</v>
      </c>
    </row>
    <row r="26" spans="1:12" ht="14.25" customHeight="1">
      <c r="A26" s="91"/>
      <c r="B26" s="154" t="s">
        <v>211</v>
      </c>
      <c r="C26" s="1"/>
      <c r="D26" s="105"/>
      <c r="E26" s="106"/>
      <c r="F26" s="107"/>
      <c r="G26" s="845"/>
      <c r="H26" s="846"/>
      <c r="I26" s="847">
        <f t="shared" si="3"/>
        <v>0</v>
      </c>
      <c r="J26" s="828"/>
      <c r="K26" s="828"/>
      <c r="L26" s="827">
        <f t="shared" si="4"/>
        <v>0</v>
      </c>
    </row>
    <row r="27" spans="1:12" ht="14.25" customHeight="1">
      <c r="A27" s="150">
        <f>A17+1</f>
        <v>1</v>
      </c>
      <c r="B27" s="750">
        <f>B17+1</f>
        <v>2012</v>
      </c>
      <c r="C27" s="1"/>
      <c r="D27" s="105"/>
      <c r="E27" s="106"/>
      <c r="F27" s="107"/>
      <c r="G27" s="845"/>
      <c r="H27" s="846"/>
      <c r="I27" s="847">
        <f t="shared" si="3"/>
        <v>0</v>
      </c>
      <c r="J27" s="828"/>
      <c r="K27" s="828"/>
      <c r="L27" s="827">
        <f t="shared" si="4"/>
        <v>0</v>
      </c>
    </row>
    <row r="28" spans="1:12" ht="14.25" customHeight="1">
      <c r="A28" s="113" t="s">
        <v>180</v>
      </c>
      <c r="B28" s="114"/>
      <c r="C28" s="115"/>
      <c r="D28" s="105"/>
      <c r="E28" s="106"/>
      <c r="F28" s="107"/>
      <c r="G28" s="845"/>
      <c r="H28" s="846"/>
      <c r="I28" s="847">
        <f t="shared" si="3"/>
        <v>0</v>
      </c>
      <c r="J28" s="828"/>
      <c r="K28" s="828"/>
      <c r="L28" s="827">
        <f t="shared" si="4"/>
        <v>0</v>
      </c>
    </row>
    <row r="29" spans="1:12" ht="14.25" customHeight="1">
      <c r="A29" s="104"/>
      <c r="B29" s="116"/>
      <c r="C29" s="116"/>
      <c r="D29" s="105"/>
      <c r="E29" s="106"/>
      <c r="F29" s="107"/>
      <c r="G29" s="845"/>
      <c r="H29" s="846"/>
      <c r="I29" s="847">
        <f t="shared" si="3"/>
        <v>0</v>
      </c>
      <c r="J29" s="828"/>
      <c r="K29" s="828"/>
      <c r="L29" s="827">
        <f t="shared" si="4"/>
        <v>0</v>
      </c>
    </row>
    <row r="30" spans="1:12" ht="14.25" customHeight="1" thickBot="1">
      <c r="A30" s="93"/>
      <c r="B30" s="116"/>
      <c r="C30" s="116"/>
      <c r="D30" s="117"/>
      <c r="E30" s="118"/>
      <c r="F30" s="119"/>
      <c r="G30" s="848"/>
      <c r="H30" s="849"/>
      <c r="I30" s="847">
        <f t="shared" si="3"/>
        <v>0</v>
      </c>
      <c r="J30" s="829"/>
      <c r="K30" s="829"/>
      <c r="L30" s="827">
        <f t="shared" si="4"/>
        <v>0</v>
      </c>
    </row>
    <row r="31" spans="1:12" ht="14.25" customHeight="1" thickBot="1">
      <c r="A31" s="120"/>
      <c r="B31" s="121" t="s">
        <v>214</v>
      </c>
      <c r="C31" s="122"/>
      <c r="D31" s="131"/>
      <c r="E31" s="157" t="str">
        <f>E21</f>
        <v>XXXXXXXXXXXXXXXXXXX</v>
      </c>
      <c r="F31" s="158"/>
      <c r="G31" s="850">
        <f aca="true" t="shared" si="5" ref="G31:L31">SUM(G22:G30)</f>
        <v>0</v>
      </c>
      <c r="H31" s="851">
        <f t="shared" si="5"/>
        <v>0</v>
      </c>
      <c r="I31" s="852">
        <f t="shared" si="5"/>
        <v>0</v>
      </c>
      <c r="J31" s="830">
        <f t="shared" si="5"/>
        <v>0</v>
      </c>
      <c r="K31" s="831">
        <f t="shared" si="5"/>
        <v>0</v>
      </c>
      <c r="L31" s="832">
        <f t="shared" si="5"/>
        <v>0</v>
      </c>
    </row>
    <row r="32" spans="1:12" ht="14.25" customHeight="1">
      <c r="A32" s="132"/>
      <c r="B32" s="133"/>
      <c r="C32" s="134"/>
      <c r="D32" s="101"/>
      <c r="E32" s="102"/>
      <c r="F32" s="103"/>
      <c r="G32" s="839"/>
      <c r="H32" s="840">
        <v>0</v>
      </c>
      <c r="I32" s="861">
        <f aca="true" t="shared" si="6" ref="I32:I40">G32+H32</f>
        <v>0</v>
      </c>
      <c r="J32" s="826">
        <v>0</v>
      </c>
      <c r="K32" s="826">
        <v>0</v>
      </c>
      <c r="L32" s="827">
        <f aca="true" t="shared" si="7" ref="L32:L40">J32-K32</f>
        <v>0</v>
      </c>
    </row>
    <row r="33" spans="1:12" ht="14.25" customHeight="1">
      <c r="A33" s="135"/>
      <c r="B33" s="136"/>
      <c r="C33" s="136"/>
      <c r="D33" s="105"/>
      <c r="E33" s="106"/>
      <c r="F33" s="107"/>
      <c r="G33" s="841"/>
      <c r="H33" s="842"/>
      <c r="I33" s="861">
        <f t="shared" si="6"/>
        <v>0</v>
      </c>
      <c r="J33" s="828"/>
      <c r="K33" s="828"/>
      <c r="L33" s="827">
        <f t="shared" si="7"/>
        <v>0</v>
      </c>
    </row>
    <row r="34" spans="1:12" ht="14.25" customHeight="1">
      <c r="A34" s="137"/>
      <c r="B34" s="152" t="s">
        <v>184</v>
      </c>
      <c r="C34" s="138"/>
      <c r="D34" s="105"/>
      <c r="E34" s="106"/>
      <c r="F34" s="107"/>
      <c r="G34" s="841"/>
      <c r="H34" s="842"/>
      <c r="I34" s="861">
        <f t="shared" si="6"/>
        <v>0</v>
      </c>
      <c r="J34" s="828"/>
      <c r="K34" s="828"/>
      <c r="L34" s="827">
        <f t="shared" si="7"/>
        <v>0</v>
      </c>
    </row>
    <row r="35" spans="1:12" ht="14.25" customHeight="1">
      <c r="A35" s="108"/>
      <c r="B35" s="153" t="s">
        <v>178</v>
      </c>
      <c r="C35" s="111"/>
      <c r="D35" s="105"/>
      <c r="E35" s="106"/>
      <c r="F35" s="107"/>
      <c r="G35" s="845"/>
      <c r="H35" s="846"/>
      <c r="I35" s="862">
        <f t="shared" si="6"/>
        <v>0</v>
      </c>
      <c r="J35" s="828"/>
      <c r="K35" s="828"/>
      <c r="L35" s="827">
        <f t="shared" si="7"/>
        <v>0</v>
      </c>
    </row>
    <row r="36" spans="1:12" ht="14.25" customHeight="1">
      <c r="A36" s="139"/>
      <c r="B36" s="154" t="s">
        <v>211</v>
      </c>
      <c r="C36" s="1"/>
      <c r="D36" s="105"/>
      <c r="E36" s="106"/>
      <c r="F36" s="107"/>
      <c r="G36" s="845"/>
      <c r="H36" s="846"/>
      <c r="I36" s="862">
        <f t="shared" si="6"/>
        <v>0</v>
      </c>
      <c r="J36" s="828"/>
      <c r="K36" s="828"/>
      <c r="L36" s="827">
        <f t="shared" si="7"/>
        <v>0</v>
      </c>
    </row>
    <row r="37" spans="1:12" ht="14.25" customHeight="1">
      <c r="A37" s="150">
        <f>A27+1</f>
        <v>2</v>
      </c>
      <c r="B37" s="750">
        <f>B17+2</f>
        <v>2013</v>
      </c>
      <c r="C37" s="1"/>
      <c r="D37" s="105"/>
      <c r="E37" s="106"/>
      <c r="F37" s="107"/>
      <c r="G37" s="845"/>
      <c r="H37" s="846"/>
      <c r="I37" s="862">
        <f t="shared" si="6"/>
        <v>0</v>
      </c>
      <c r="J37" s="828"/>
      <c r="K37" s="828"/>
      <c r="L37" s="827">
        <f t="shared" si="7"/>
        <v>0</v>
      </c>
    </row>
    <row r="38" spans="1:12" ht="14.25" customHeight="1">
      <c r="A38" s="140" t="s">
        <v>180</v>
      </c>
      <c r="B38" s="141"/>
      <c r="C38" s="142"/>
      <c r="D38" s="105"/>
      <c r="E38" s="106"/>
      <c r="F38" s="107"/>
      <c r="G38" s="845"/>
      <c r="H38" s="846"/>
      <c r="I38" s="862">
        <f t="shared" si="6"/>
        <v>0</v>
      </c>
      <c r="J38" s="828"/>
      <c r="K38" s="828"/>
      <c r="L38" s="827">
        <f t="shared" si="7"/>
        <v>0</v>
      </c>
    </row>
    <row r="39" spans="1:12" ht="14.25" customHeight="1">
      <c r="A39" s="135"/>
      <c r="B39" s="133"/>
      <c r="C39" s="133"/>
      <c r="D39" s="105"/>
      <c r="E39" s="106"/>
      <c r="F39" s="107"/>
      <c r="G39" s="845"/>
      <c r="H39" s="846"/>
      <c r="I39" s="862">
        <f t="shared" si="6"/>
        <v>0</v>
      </c>
      <c r="J39" s="828"/>
      <c r="K39" s="828"/>
      <c r="L39" s="827">
        <f t="shared" si="7"/>
        <v>0</v>
      </c>
    </row>
    <row r="40" spans="1:12" ht="14.25" customHeight="1" thickBot="1">
      <c r="A40" s="143"/>
      <c r="B40" s="133"/>
      <c r="C40" s="133"/>
      <c r="D40" s="117"/>
      <c r="E40" s="118"/>
      <c r="F40" s="119"/>
      <c r="G40" s="848"/>
      <c r="H40" s="849"/>
      <c r="I40" s="862">
        <f t="shared" si="6"/>
        <v>0</v>
      </c>
      <c r="J40" s="829"/>
      <c r="K40" s="829"/>
      <c r="L40" s="827">
        <f t="shared" si="7"/>
        <v>0</v>
      </c>
    </row>
    <row r="41" spans="1:12" ht="14.25" customHeight="1" thickBot="1">
      <c r="A41" s="120"/>
      <c r="B41" s="121" t="s">
        <v>215</v>
      </c>
      <c r="C41" s="122"/>
      <c r="D41" s="131"/>
      <c r="E41" s="157" t="str">
        <f>+E21</f>
        <v>XXXXXXXXXXXXXXXXXXX</v>
      </c>
      <c r="F41" s="158"/>
      <c r="G41" s="850">
        <f aca="true" t="shared" si="8" ref="G41:L41">SUM(G32:G40)</f>
        <v>0</v>
      </c>
      <c r="H41" s="851">
        <f t="shared" si="8"/>
        <v>0</v>
      </c>
      <c r="I41" s="863">
        <f t="shared" si="8"/>
        <v>0</v>
      </c>
      <c r="J41" s="830">
        <f t="shared" si="8"/>
        <v>0</v>
      </c>
      <c r="K41" s="831">
        <f t="shared" si="8"/>
        <v>0</v>
      </c>
      <c r="L41" s="832">
        <f t="shared" si="8"/>
        <v>0</v>
      </c>
    </row>
    <row r="42" spans="1:12" ht="14.25" customHeight="1">
      <c r="A42" s="132"/>
      <c r="B42" s="133"/>
      <c r="C42" s="134"/>
      <c r="D42" s="101"/>
      <c r="E42" s="102"/>
      <c r="F42" s="103"/>
      <c r="G42" s="839"/>
      <c r="H42" s="840"/>
      <c r="I42" s="861">
        <f aca="true" t="shared" si="9" ref="I42:I50">G42+H42</f>
        <v>0</v>
      </c>
      <c r="J42" s="826"/>
      <c r="K42" s="826"/>
      <c r="L42" s="827">
        <f aca="true" t="shared" si="10" ref="L42:L50">J42-K42</f>
        <v>0</v>
      </c>
    </row>
    <row r="43" spans="1:12" ht="14.25" customHeight="1">
      <c r="A43" s="135"/>
      <c r="B43" s="136"/>
      <c r="C43" s="136"/>
      <c r="D43" s="105"/>
      <c r="E43" s="106"/>
      <c r="F43" s="107"/>
      <c r="G43" s="841"/>
      <c r="H43" s="842"/>
      <c r="I43" s="861">
        <f t="shared" si="9"/>
        <v>0</v>
      </c>
      <c r="J43" s="828"/>
      <c r="K43" s="828"/>
      <c r="L43" s="827">
        <f t="shared" si="10"/>
        <v>0</v>
      </c>
    </row>
    <row r="44" spans="1:12" ht="14.25" customHeight="1">
      <c r="A44" s="137"/>
      <c r="B44" s="152" t="s">
        <v>184</v>
      </c>
      <c r="C44" s="138"/>
      <c r="D44" s="105"/>
      <c r="E44" s="106"/>
      <c r="F44" s="107"/>
      <c r="G44" s="841"/>
      <c r="H44" s="842"/>
      <c r="I44" s="861">
        <f t="shared" si="9"/>
        <v>0</v>
      </c>
      <c r="J44" s="828"/>
      <c r="K44" s="828"/>
      <c r="L44" s="827">
        <f t="shared" si="10"/>
        <v>0</v>
      </c>
    </row>
    <row r="45" spans="1:12" ht="14.25" customHeight="1">
      <c r="A45" s="151"/>
      <c r="B45" s="153" t="s">
        <v>178</v>
      </c>
      <c r="C45" s="111"/>
      <c r="D45" s="105"/>
      <c r="E45" s="106"/>
      <c r="F45" s="107"/>
      <c r="G45" s="845"/>
      <c r="H45" s="846"/>
      <c r="I45" s="862">
        <f t="shared" si="9"/>
        <v>0</v>
      </c>
      <c r="J45" s="828"/>
      <c r="K45" s="828"/>
      <c r="L45" s="827">
        <f t="shared" si="10"/>
        <v>0</v>
      </c>
    </row>
    <row r="46" spans="1:12" ht="14.25" customHeight="1">
      <c r="A46" s="139" t="s">
        <v>211</v>
      </c>
      <c r="B46" s="154" t="s">
        <v>211</v>
      </c>
      <c r="C46" s="1"/>
      <c r="D46" s="105"/>
      <c r="E46" s="106"/>
      <c r="F46" s="107"/>
      <c r="G46" s="845"/>
      <c r="H46" s="846"/>
      <c r="I46" s="862">
        <f t="shared" si="9"/>
        <v>0</v>
      </c>
      <c r="J46" s="828"/>
      <c r="K46" s="828"/>
      <c r="L46" s="827">
        <f t="shared" si="10"/>
        <v>0</v>
      </c>
    </row>
    <row r="47" spans="1:12" ht="14.25" customHeight="1">
      <c r="A47" s="150">
        <f>B17+1</f>
        <v>2012</v>
      </c>
      <c r="B47" s="750">
        <f>B17+3</f>
        <v>2014</v>
      </c>
      <c r="C47" s="1"/>
      <c r="D47" s="105"/>
      <c r="E47" s="106"/>
      <c r="F47" s="107"/>
      <c r="G47" s="845"/>
      <c r="H47" s="846"/>
      <c r="I47" s="862">
        <f t="shared" si="9"/>
        <v>0</v>
      </c>
      <c r="J47" s="828"/>
      <c r="K47" s="828"/>
      <c r="L47" s="827">
        <f t="shared" si="10"/>
        <v>0</v>
      </c>
    </row>
    <row r="48" spans="1:12" ht="14.25" customHeight="1">
      <c r="A48" s="140" t="s">
        <v>180</v>
      </c>
      <c r="B48" s="144"/>
      <c r="C48" s="142"/>
      <c r="D48" s="105"/>
      <c r="E48" s="106"/>
      <c r="F48" s="107"/>
      <c r="G48" s="845"/>
      <c r="H48" s="846"/>
      <c r="I48" s="862">
        <f t="shared" si="9"/>
        <v>0</v>
      </c>
      <c r="J48" s="828"/>
      <c r="K48" s="828"/>
      <c r="L48" s="827">
        <f t="shared" si="10"/>
        <v>0</v>
      </c>
    </row>
    <row r="49" spans="1:12" ht="14.25" customHeight="1">
      <c r="A49" s="135"/>
      <c r="B49" s="133"/>
      <c r="C49" s="133"/>
      <c r="D49" s="105"/>
      <c r="E49" s="106"/>
      <c r="F49" s="107"/>
      <c r="G49" s="845"/>
      <c r="H49" s="846"/>
      <c r="I49" s="862">
        <f t="shared" si="9"/>
        <v>0</v>
      </c>
      <c r="J49" s="828"/>
      <c r="K49" s="828"/>
      <c r="L49" s="827">
        <f t="shared" si="10"/>
        <v>0</v>
      </c>
    </row>
    <row r="50" spans="1:12" ht="14.25" customHeight="1" thickBot="1">
      <c r="A50" s="143"/>
      <c r="B50" s="133"/>
      <c r="C50" s="133"/>
      <c r="D50" s="117"/>
      <c r="E50" s="118"/>
      <c r="F50" s="119"/>
      <c r="G50" s="848"/>
      <c r="H50" s="849"/>
      <c r="I50" s="862">
        <f t="shared" si="9"/>
        <v>0</v>
      </c>
      <c r="J50" s="829"/>
      <c r="K50" s="829"/>
      <c r="L50" s="827">
        <f t="shared" si="10"/>
        <v>0</v>
      </c>
    </row>
    <row r="51" spans="1:12" ht="14.25" customHeight="1" thickBot="1">
      <c r="A51" s="120"/>
      <c r="B51" s="121" t="s">
        <v>216</v>
      </c>
      <c r="C51" s="122"/>
      <c r="D51" s="131"/>
      <c r="E51" s="157" t="str">
        <f>E21</f>
        <v>XXXXXXXXXXXXXXXXXXX</v>
      </c>
      <c r="F51" s="158"/>
      <c r="G51" s="850">
        <f aca="true" t="shared" si="11" ref="G51:L51">SUM(G42:G50)</f>
        <v>0</v>
      </c>
      <c r="H51" s="851">
        <f t="shared" si="11"/>
        <v>0</v>
      </c>
      <c r="I51" s="863">
        <f t="shared" si="11"/>
        <v>0</v>
      </c>
      <c r="J51" s="830">
        <f t="shared" si="11"/>
        <v>0</v>
      </c>
      <c r="K51" s="831">
        <f t="shared" si="11"/>
        <v>0</v>
      </c>
      <c r="L51" s="832">
        <f t="shared" si="11"/>
        <v>0</v>
      </c>
    </row>
    <row r="52" spans="1:12" ht="15" customHeight="1">
      <c r="A52" s="1"/>
      <c r="B52" s="161" t="s">
        <v>217</v>
      </c>
      <c r="C52" s="1"/>
      <c r="D52" s="1"/>
      <c r="E52" s="1"/>
      <c r="F52" s="1"/>
      <c r="G52" s="1"/>
      <c r="H52" s="1"/>
      <c r="I52" s="1"/>
      <c r="J52" s="1"/>
      <c r="K52" s="1"/>
      <c r="L52" s="1"/>
    </row>
    <row r="53" spans="1:12" ht="15" customHeight="1">
      <c r="A53" s="1"/>
      <c r="B53" s="161" t="s">
        <v>218</v>
      </c>
      <c r="C53" s="1"/>
      <c r="D53" s="1"/>
      <c r="E53" s="1"/>
      <c r="F53" s="1"/>
      <c r="G53" s="1"/>
      <c r="H53" s="1"/>
      <c r="I53" s="1"/>
      <c r="J53" s="1"/>
      <c r="K53" s="1"/>
      <c r="L53" s="1"/>
    </row>
    <row r="54" spans="1:13" ht="12.75" customHeight="1">
      <c r="A54" s="1"/>
      <c r="B54" s="161" t="s">
        <v>219</v>
      </c>
      <c r="C54" s="1"/>
      <c r="D54" s="1"/>
      <c r="E54" s="1"/>
      <c r="F54" s="1"/>
      <c r="G54" s="1"/>
      <c r="H54" s="1"/>
      <c r="I54" s="1"/>
      <c r="J54" s="1"/>
      <c r="K54" s="1"/>
      <c r="L54" s="1"/>
      <c r="M54" s="110"/>
    </row>
    <row r="55" spans="1:13" ht="12.75" customHeight="1">
      <c r="A55" s="1105" t="str">
        <f>Cover!$A$69</f>
        <v>DO NOT ALTER THIS APPLICATION IN ANY WAY or APPLICATION IS SUBJECT TO DISQUALIFICATION!</v>
      </c>
      <c r="B55" s="1105"/>
      <c r="C55" s="1105"/>
      <c r="D55" s="1105"/>
      <c r="E55" s="1105"/>
      <c r="F55" s="1105"/>
      <c r="G55" s="1105"/>
      <c r="H55" s="1105"/>
      <c r="I55" s="1105"/>
      <c r="J55" s="1105"/>
      <c r="K55" s="1105"/>
      <c r="L55" s="1105"/>
      <c r="M55" s="883"/>
    </row>
    <row r="56" spans="1:12" ht="15.75" customHeight="1">
      <c r="A56" s="226"/>
      <c r="B56" s="881" t="str">
        <f>Cover!$B$72</f>
        <v>  Our House Enterprises - Version 3</v>
      </c>
      <c r="J56" s="226"/>
      <c r="K56" s="423" t="str">
        <f>("(")&amp;(Cover!$P$13)&amp;(" ")&amp;(Cover!$P$15)&amp;(")")</f>
        <v>(TN )</v>
      </c>
      <c r="L56" s="2">
        <f ca="1">NOW()</f>
        <v>41604.64208252315</v>
      </c>
    </row>
    <row r="58" ht="12.75">
      <c r="H58" s="610"/>
    </row>
    <row r="59" ht="12.75">
      <c r="L59" s="215"/>
    </row>
  </sheetData>
  <sheetProtection password="F189" sheet="1" objects="1" scenarios="1"/>
  <mergeCells count="1">
    <mergeCell ref="A55:L55"/>
  </mergeCells>
  <dataValidations count="3">
    <dataValidation type="whole" allowBlank="1" showInputMessage="1" showErrorMessage="1" error="Whole Numbers Only!&#13;NO DECIMALS!" sqref="J12:K20 J22:K30 J32:K40 J42:K50">
      <formula1>0</formula1>
      <formula2>10000000</formula2>
    </dataValidation>
    <dataValidation type="whole" allowBlank="1" showInputMessage="1" showErrorMessage="1" error="NO D&#13;" sqref="I12">
      <formula1>1</formula1>
      <formula2>2000</formula2>
    </dataValidation>
    <dataValidation type="whole" allowBlank="1" showInputMessage="1" showErrorMessage="1" error="Use Whole Numbers!&#13;NO DECIMALS!" sqref="G12:H20 G22:H30 G32:H40 G42:H50">
      <formula1>1</formula1>
      <formula2>5000</formula2>
    </dataValidation>
  </dataValidations>
  <printOptions/>
  <pageMargins left="0.5" right="0.5" top="0.5" bottom="0.5" header="0.5" footer="0.5"/>
  <pageSetup fitToHeight="1" fitToWidth="1" horizontalDpi="360" verticalDpi="360" orientation="portrait" scale="98"/>
  <headerFooter>
    <oddFooter>&amp;CPage 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Allie Ellis</cp:lastModifiedBy>
  <cp:lastPrinted>2010-12-08T01:30:08Z</cp:lastPrinted>
  <dcterms:created xsi:type="dcterms:W3CDTF">1999-12-31T15:23:40Z</dcterms:created>
  <dcterms:modified xsi:type="dcterms:W3CDTF">2013-11-26T21:25:05Z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0x010100E88CC8D66DE52648919FC4C5072CA82F</vt:lpwstr>
  </property>
  <property fmtid="{D5CDD505-2E9C-101B-9397-08002B2CF9AE}" pid="3" name="Application area">
    <vt:lpwstr>American Degree</vt:lpwstr>
  </property>
  <property fmtid="{D5CDD505-2E9C-101B-9397-08002B2CF9AE}" pid="4" name="Current Applications">
    <vt:lpwstr>Current</vt:lpwstr>
  </property>
</Properties>
</file>